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70" windowHeight="1185"/>
  </bookViews>
  <sheets>
    <sheet name="1. Orçamentos" sheetId="1" r:id="rId1"/>
    <sheet name="Planilha1" sheetId="15" state="hidden" r:id="rId2"/>
  </sheets>
  <externalReferences>
    <externalReference r:id="rId3"/>
    <externalReference r:id="rId4"/>
  </externalReferences>
  <definedNames>
    <definedName name="_xlnm.Print_Area" localSheetId="0">'1. Orçamentos'!$A$1:$T$266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TIPOORCAMENTO" hidden="1">IF(VALUE([2]MENU!$O$3)=2,"Licitado","Proposto")</definedName>
    <definedName name="_xlnm.Print_Titles" localSheetId="0">'1. Orçamentos'!$1:$8</definedName>
  </definedNames>
  <calcPr calcId="145621"/>
</workbook>
</file>

<file path=xl/calcChain.xml><?xml version="1.0" encoding="utf-8"?>
<calcChain xmlns="http://schemas.openxmlformats.org/spreadsheetml/2006/main">
  <c r="L202" i="1" l="1"/>
  <c r="L203" i="1"/>
  <c r="K205" i="1"/>
  <c r="K206" i="1"/>
  <c r="K210" i="1"/>
  <c r="L210" i="1"/>
  <c r="K211" i="1"/>
  <c r="L212" i="1"/>
  <c r="K214" i="1"/>
  <c r="K215" i="1"/>
  <c r="K216" i="1"/>
  <c r="L218" i="1"/>
  <c r="K187" i="1"/>
  <c r="K185" i="1"/>
  <c r="L173" i="1"/>
  <c r="K144" i="1"/>
  <c r="K145" i="1"/>
  <c r="L145" i="1"/>
  <c r="K146" i="1"/>
  <c r="K150" i="1"/>
  <c r="K151" i="1"/>
  <c r="K153" i="1"/>
  <c r="K154" i="1"/>
  <c r="K155" i="1"/>
  <c r="L155" i="1"/>
  <c r="L156" i="1"/>
  <c r="K157" i="1"/>
  <c r="L157" i="1"/>
  <c r="K159" i="1"/>
  <c r="K161" i="1"/>
  <c r="L136" i="1"/>
  <c r="K138" i="1"/>
  <c r="K139" i="1"/>
  <c r="K140" i="1"/>
  <c r="L140" i="1"/>
  <c r="L133" i="1"/>
  <c r="K133" i="1"/>
  <c r="K123" i="1"/>
  <c r="K124" i="1"/>
  <c r="K126" i="1"/>
  <c r="K113" i="1"/>
  <c r="K114" i="1"/>
  <c r="L115" i="1"/>
  <c r="K116" i="1"/>
  <c r="K97" i="1"/>
  <c r="L97" i="1"/>
  <c r="K96" i="1"/>
  <c r="L95" i="1"/>
  <c r="K95" i="1"/>
  <c r="L94" i="1"/>
  <c r="K91" i="1"/>
  <c r="L90" i="1"/>
  <c r="K88" i="1"/>
  <c r="L78" i="1"/>
  <c r="K78" i="1"/>
  <c r="L76" i="1"/>
  <c r="L75" i="1"/>
  <c r="K75" i="1"/>
  <c r="L73" i="1"/>
  <c r="L72" i="1" s="1"/>
  <c r="K62" i="1"/>
  <c r="L63" i="1"/>
  <c r="K51" i="1"/>
  <c r="L52" i="1"/>
  <c r="K55" i="1"/>
  <c r="L56" i="1"/>
  <c r="K49" i="1"/>
  <c r="K28" i="1"/>
  <c r="J187" i="1" l="1"/>
  <c r="M210" i="1"/>
  <c r="J216" i="1"/>
  <c r="J206" i="1"/>
  <c r="J209" i="1"/>
  <c r="K202" i="1"/>
  <c r="M202" i="1" s="1"/>
  <c r="J205" i="1"/>
  <c r="J150" i="1"/>
  <c r="L204" i="1"/>
  <c r="K204" i="1"/>
  <c r="J208" i="1"/>
  <c r="K212" i="1"/>
  <c r="M212" i="1" s="1"/>
  <c r="J203" i="1"/>
  <c r="K208" i="1"/>
  <c r="J211" i="1"/>
  <c r="J210" i="1"/>
  <c r="J212" i="1"/>
  <c r="L208" i="1"/>
  <c r="J204" i="1"/>
  <c r="L217" i="1"/>
  <c r="J202" i="1"/>
  <c r="J215" i="1"/>
  <c r="K218" i="1"/>
  <c r="M218" i="1" s="1"/>
  <c r="L211" i="1"/>
  <c r="M211" i="1" s="1"/>
  <c r="J218" i="1"/>
  <c r="J214" i="1"/>
  <c r="L219" i="1"/>
  <c r="K217" i="1"/>
  <c r="L207" i="1"/>
  <c r="K219" i="1"/>
  <c r="J217" i="1"/>
  <c r="L209" i="1"/>
  <c r="K207" i="1"/>
  <c r="J219" i="1"/>
  <c r="L214" i="1"/>
  <c r="M214" i="1" s="1"/>
  <c r="K209" i="1"/>
  <c r="J207" i="1"/>
  <c r="L216" i="1"/>
  <c r="M216" i="1" s="1"/>
  <c r="L206" i="1"/>
  <c r="M206" i="1" s="1"/>
  <c r="K203" i="1"/>
  <c r="M203" i="1" s="1"/>
  <c r="L215" i="1"/>
  <c r="M215" i="1" s="1"/>
  <c r="L205" i="1"/>
  <c r="M205" i="1" s="1"/>
  <c r="J152" i="1"/>
  <c r="J185" i="1"/>
  <c r="L187" i="1"/>
  <c r="M187" i="1" s="1"/>
  <c r="L185" i="1"/>
  <c r="M185" i="1" s="1"/>
  <c r="M155" i="1"/>
  <c r="K173" i="1"/>
  <c r="M173" i="1" s="1"/>
  <c r="J173" i="1"/>
  <c r="J159" i="1"/>
  <c r="J151" i="1"/>
  <c r="M145" i="1"/>
  <c r="J145" i="1"/>
  <c r="J156" i="1"/>
  <c r="L159" i="1"/>
  <c r="M159" i="1" s="1"/>
  <c r="J154" i="1"/>
  <c r="J146" i="1"/>
  <c r="L150" i="1"/>
  <c r="M150" i="1" s="1"/>
  <c r="M157" i="1"/>
  <c r="J153" i="1"/>
  <c r="L144" i="1"/>
  <c r="M144" i="1" s="1"/>
  <c r="L152" i="1"/>
  <c r="J144" i="1"/>
  <c r="L161" i="1"/>
  <c r="M161" i="1" s="1"/>
  <c r="L154" i="1"/>
  <c r="M154" i="1" s="1"/>
  <c r="K156" i="1"/>
  <c r="M156" i="1" s="1"/>
  <c r="J161" i="1"/>
  <c r="K152" i="1"/>
  <c r="L151" i="1"/>
  <c r="M151" i="1" s="1"/>
  <c r="L153" i="1"/>
  <c r="M153" i="1" s="1"/>
  <c r="J157" i="1"/>
  <c r="L146" i="1"/>
  <c r="M146" i="1" s="1"/>
  <c r="J155" i="1"/>
  <c r="M97" i="1"/>
  <c r="J139" i="1"/>
  <c r="M133" i="1"/>
  <c r="M140" i="1"/>
  <c r="J138" i="1"/>
  <c r="J133" i="1"/>
  <c r="K136" i="1"/>
  <c r="M136" i="1" s="1"/>
  <c r="J140" i="1"/>
  <c r="L138" i="1"/>
  <c r="M138" i="1" s="1"/>
  <c r="J136" i="1"/>
  <c r="L139" i="1"/>
  <c r="M139" i="1" s="1"/>
  <c r="J134" i="1"/>
  <c r="K134" i="1"/>
  <c r="L134" i="1"/>
  <c r="L131" i="1"/>
  <c r="K131" i="1"/>
  <c r="J131" i="1"/>
  <c r="J126" i="1"/>
  <c r="L125" i="1"/>
  <c r="J123" i="1"/>
  <c r="J124" i="1"/>
  <c r="L124" i="1"/>
  <c r="M124" i="1" s="1"/>
  <c r="K125" i="1"/>
  <c r="J125" i="1"/>
  <c r="L126" i="1"/>
  <c r="M126" i="1" s="1"/>
  <c r="L123" i="1"/>
  <c r="M123" i="1" s="1"/>
  <c r="J116" i="1"/>
  <c r="J113" i="1"/>
  <c r="K115" i="1"/>
  <c r="M115" i="1" s="1"/>
  <c r="J115" i="1"/>
  <c r="J114" i="1"/>
  <c r="L114" i="1"/>
  <c r="M114" i="1" s="1"/>
  <c r="L116" i="1"/>
  <c r="M116" i="1" s="1"/>
  <c r="L113" i="1"/>
  <c r="M113" i="1" s="1"/>
  <c r="J91" i="1"/>
  <c r="J96" i="1"/>
  <c r="L96" i="1"/>
  <c r="M96" i="1" s="1"/>
  <c r="J97" i="1"/>
  <c r="M95" i="1"/>
  <c r="J94" i="1"/>
  <c r="K94" i="1"/>
  <c r="K93" i="1" s="1"/>
  <c r="J95" i="1"/>
  <c r="L92" i="1"/>
  <c r="J90" i="1"/>
  <c r="J92" i="1"/>
  <c r="K92" i="1"/>
  <c r="K90" i="1"/>
  <c r="L91" i="1"/>
  <c r="M91" i="1" s="1"/>
  <c r="J88" i="1"/>
  <c r="L88" i="1"/>
  <c r="M88" i="1" s="1"/>
  <c r="M78" i="1"/>
  <c r="J78" i="1"/>
  <c r="M75" i="1"/>
  <c r="L74" i="1"/>
  <c r="J76" i="1"/>
  <c r="K76" i="1"/>
  <c r="K74" i="1" s="1"/>
  <c r="J75" i="1"/>
  <c r="J73" i="1"/>
  <c r="K73" i="1"/>
  <c r="K72" i="1" s="1"/>
  <c r="J62" i="1"/>
  <c r="J63" i="1"/>
  <c r="K63" i="1"/>
  <c r="M63" i="1" s="1"/>
  <c r="L62" i="1"/>
  <c r="M62" i="1" s="1"/>
  <c r="J13" i="1"/>
  <c r="K52" i="1"/>
  <c r="M52" i="1" s="1"/>
  <c r="J51" i="1"/>
  <c r="J49" i="1"/>
  <c r="K56" i="1"/>
  <c r="M56" i="1" s="1"/>
  <c r="J56" i="1"/>
  <c r="J55" i="1"/>
  <c r="J52" i="1"/>
  <c r="L51" i="1"/>
  <c r="M51" i="1" s="1"/>
  <c r="L55" i="1"/>
  <c r="M55" i="1" s="1"/>
  <c r="L49" i="1"/>
  <c r="J47" i="1"/>
  <c r="L47" i="1"/>
  <c r="K47" i="1"/>
  <c r="J12" i="1"/>
  <c r="J14" i="1"/>
  <c r="J28" i="1"/>
  <c r="L28" i="1"/>
  <c r="M28" i="1" s="1"/>
  <c r="J11" i="1"/>
  <c r="M204" i="1" l="1"/>
  <c r="M208" i="1"/>
  <c r="M217" i="1"/>
  <c r="M207" i="1"/>
  <c r="M209" i="1"/>
  <c r="M219" i="1"/>
  <c r="M152" i="1"/>
  <c r="M125" i="1"/>
  <c r="M134" i="1"/>
  <c r="M131" i="1"/>
  <c r="L93" i="1"/>
  <c r="M94" i="1"/>
  <c r="M93" i="1" s="1"/>
  <c r="K89" i="1"/>
  <c r="M92" i="1"/>
  <c r="L89" i="1"/>
  <c r="M90" i="1"/>
  <c r="M76" i="1"/>
  <c r="M74" i="1" s="1"/>
  <c r="M73" i="1"/>
  <c r="M72" i="1" s="1"/>
  <c r="M49" i="1"/>
  <c r="M47" i="1"/>
  <c r="K243" i="1"/>
  <c r="L248" i="1"/>
  <c r="K249" i="1"/>
  <c r="K251" i="1"/>
  <c r="K256" i="1"/>
  <c r="L256" i="1"/>
  <c r="K103" i="1"/>
  <c r="L103" i="1"/>
  <c r="K39" i="1"/>
  <c r="L39" i="1"/>
  <c r="L40" i="1"/>
  <c r="L33" i="1"/>
  <c r="M89" i="1" l="1"/>
  <c r="J251" i="1"/>
  <c r="J249" i="1"/>
  <c r="J243" i="1"/>
  <c r="L249" i="1"/>
  <c r="M249" i="1" s="1"/>
  <c r="L243" i="1"/>
  <c r="M243" i="1" s="1"/>
  <c r="M256" i="1"/>
  <c r="J256" i="1"/>
  <c r="K248" i="1"/>
  <c r="M248" i="1" s="1"/>
  <c r="J248" i="1"/>
  <c r="L251" i="1"/>
  <c r="M251" i="1" s="1"/>
  <c r="M103" i="1"/>
  <c r="J103" i="1"/>
  <c r="J40" i="1"/>
  <c r="K40" i="1"/>
  <c r="M40" i="1" s="1"/>
  <c r="J39" i="1"/>
  <c r="M39" i="1"/>
  <c r="K33" i="1"/>
  <c r="M33" i="1" s="1"/>
  <c r="J33" i="1"/>
  <c r="L184" i="1" l="1"/>
  <c r="K184" i="1"/>
  <c r="M184" i="1" l="1"/>
  <c r="J184" i="1"/>
  <c r="L31" i="1"/>
  <c r="J31" i="1"/>
  <c r="K31" i="1"/>
  <c r="M31" i="1" l="1"/>
  <c r="L108" i="1" l="1"/>
  <c r="J237" i="1" l="1"/>
  <c r="J245" i="1"/>
  <c r="K237" i="1"/>
  <c r="K245" i="1"/>
  <c r="L237" i="1"/>
  <c r="L245" i="1"/>
  <c r="J119" i="1"/>
  <c r="K119" i="1"/>
  <c r="L119" i="1"/>
  <c r="K108" i="1"/>
  <c r="J108" i="1"/>
  <c r="L66" i="1"/>
  <c r="K66" i="1"/>
  <c r="L24" i="1"/>
  <c r="K24" i="1"/>
  <c r="K12" i="1"/>
  <c r="K13" i="1"/>
  <c r="K14" i="1"/>
  <c r="M245" i="1" l="1"/>
  <c r="M237" i="1"/>
  <c r="M119" i="1"/>
  <c r="M108" i="1"/>
  <c r="J86" i="1"/>
  <c r="K86" i="1"/>
  <c r="L86" i="1"/>
  <c r="J87" i="1"/>
  <c r="K87" i="1"/>
  <c r="L87" i="1"/>
  <c r="J83" i="1"/>
  <c r="K83" i="1"/>
  <c r="L83" i="1"/>
  <c r="K84" i="1"/>
  <c r="L84" i="1"/>
  <c r="J84" i="1"/>
  <c r="J70" i="1"/>
  <c r="K70" i="1"/>
  <c r="L70" i="1"/>
  <c r="J65" i="1"/>
  <c r="K65" i="1"/>
  <c r="M66" i="1"/>
  <c r="L65" i="1"/>
  <c r="J66" i="1"/>
  <c r="J61" i="1"/>
  <c r="L61" i="1"/>
  <c r="K61" i="1"/>
  <c r="M24" i="1"/>
  <c r="J24" i="1"/>
  <c r="J25" i="1"/>
  <c r="K25" i="1"/>
  <c r="L25" i="1"/>
  <c r="L14" i="1"/>
  <c r="M14" i="1" s="1"/>
  <c r="L13" i="1"/>
  <c r="M13" i="1" s="1"/>
  <c r="L12" i="1"/>
  <c r="M12" i="1" s="1"/>
  <c r="L85" i="1" l="1"/>
  <c r="K85" i="1"/>
  <c r="M87" i="1"/>
  <c r="M84" i="1"/>
  <c r="L82" i="1"/>
  <c r="K64" i="1"/>
  <c r="L64" i="1"/>
  <c r="K82" i="1"/>
  <c r="M86" i="1"/>
  <c r="M83" i="1"/>
  <c r="M70" i="1"/>
  <c r="M65" i="1"/>
  <c r="M61" i="1"/>
  <c r="M25" i="1"/>
  <c r="L81" i="1" l="1"/>
  <c r="M85" i="1"/>
  <c r="K81" i="1"/>
  <c r="M64" i="1"/>
  <c r="M82" i="1"/>
  <c r="M81" i="1" l="1"/>
  <c r="K228" i="1" l="1"/>
  <c r="J228" i="1" l="1"/>
  <c r="L228" i="1"/>
  <c r="M228" i="1" s="1"/>
  <c r="Y85" i="15" l="1"/>
  <c r="Y79" i="15"/>
  <c r="X87" i="15"/>
  <c r="Y87" i="15" s="1"/>
  <c r="X85" i="15"/>
  <c r="X79" i="15"/>
  <c r="W87" i="15"/>
  <c r="V87" i="15"/>
  <c r="W86" i="15"/>
  <c r="X86" i="15" s="1"/>
  <c r="Y86" i="15" s="1"/>
  <c r="V86" i="15"/>
  <c r="W85" i="15"/>
  <c r="V85" i="15"/>
  <c r="W84" i="15"/>
  <c r="X84" i="15" s="1"/>
  <c r="Y84" i="15" s="1"/>
  <c r="V84" i="15"/>
  <c r="W83" i="15"/>
  <c r="X83" i="15" s="1"/>
  <c r="Y83" i="15" s="1"/>
  <c r="V83" i="15"/>
  <c r="W82" i="15"/>
  <c r="X82" i="15" s="1"/>
  <c r="Y82" i="15" s="1"/>
  <c r="V82" i="15"/>
  <c r="W81" i="15"/>
  <c r="X81" i="15" s="1"/>
  <c r="Y81" i="15" s="1"/>
  <c r="V81" i="15"/>
  <c r="W80" i="15"/>
  <c r="X80" i="15" s="1"/>
  <c r="Y80" i="15" s="1"/>
  <c r="V80" i="15"/>
  <c r="W79" i="15"/>
  <c r="V79" i="15"/>
  <c r="W74" i="15"/>
  <c r="V74" i="15"/>
  <c r="W73" i="15"/>
  <c r="X73" i="15" s="1"/>
  <c r="V73" i="15"/>
  <c r="W72" i="15"/>
  <c r="X72" i="15" s="1"/>
  <c r="V72" i="15"/>
  <c r="X75" i="15" l="1"/>
  <c r="Y75" i="15" s="1"/>
  <c r="Y88" i="15"/>
  <c r="X74" i="15"/>
  <c r="Y67" i="15"/>
  <c r="Y66" i="15"/>
  <c r="Y65" i="15"/>
  <c r="Y64" i="15"/>
  <c r="Y68" i="15" s="1"/>
  <c r="W67" i="15"/>
  <c r="W66" i="15"/>
  <c r="V67" i="15"/>
  <c r="U67" i="15"/>
  <c r="V66" i="15"/>
  <c r="U66" i="15"/>
  <c r="V65" i="15"/>
  <c r="U65" i="15"/>
  <c r="W65" i="15" s="1"/>
  <c r="V64" i="15"/>
  <c r="W64" i="15" s="1"/>
  <c r="W68" i="15" s="1"/>
  <c r="W69" i="15" s="1"/>
  <c r="U64" i="15"/>
  <c r="T47" i="15" l="1"/>
  <c r="T48" i="15" s="1"/>
  <c r="T49" i="15" s="1"/>
  <c r="Q48" i="15"/>
  <c r="W29" i="15"/>
  <c r="W28" i="15"/>
  <c r="W27" i="15"/>
  <c r="W26" i="15"/>
  <c r="W30" i="15" s="1"/>
  <c r="Q46" i="15"/>
  <c r="M38" i="15"/>
  <c r="M37" i="15"/>
  <c r="M36" i="15"/>
  <c r="M34" i="15"/>
  <c r="M29" i="15"/>
  <c r="M28" i="15"/>
  <c r="M27" i="15"/>
  <c r="M26" i="15"/>
  <c r="M30" i="15" s="1"/>
  <c r="N35" i="15"/>
  <c r="Q35" i="15" s="1"/>
  <c r="Q38" i="15"/>
  <c r="Q37" i="15"/>
  <c r="Q34" i="15"/>
  <c r="N36" i="15"/>
  <c r="Q36" i="15" s="1"/>
  <c r="N39" i="15"/>
  <c r="Q39" i="15" s="1"/>
  <c r="T29" i="15"/>
  <c r="T28" i="15"/>
  <c r="T27" i="15"/>
  <c r="T26" i="15"/>
  <c r="R29" i="15"/>
  <c r="R28" i="15"/>
  <c r="R27" i="15"/>
  <c r="R26" i="15"/>
  <c r="R30" i="15" s="1"/>
  <c r="D55" i="15"/>
  <c r="D54" i="15"/>
  <c r="D53" i="15"/>
  <c r="D52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G5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B47" i="15"/>
  <c r="I15" i="15"/>
  <c r="F18" i="15"/>
  <c r="D20" i="15"/>
  <c r="A7" i="15"/>
  <c r="B7" i="15" s="1"/>
  <c r="I57" i="15" l="1"/>
  <c r="I58" i="15" s="1"/>
  <c r="D47" i="15"/>
  <c r="T30" i="15"/>
  <c r="U30" i="15" s="1"/>
  <c r="U31" i="15" s="1"/>
  <c r="D56" i="15"/>
  <c r="M39" i="15"/>
  <c r="M35" i="15"/>
  <c r="M40" i="15" s="1"/>
  <c r="N40" i="15"/>
  <c r="N41" i="15" s="1"/>
  <c r="N42" i="15" s="1"/>
  <c r="Q40" i="15"/>
  <c r="L223" i="1"/>
  <c r="L143" i="1" l="1"/>
  <c r="L102" i="1" l="1"/>
  <c r="L21" i="1"/>
  <c r="J102" i="1"/>
  <c r="K226" i="1"/>
  <c r="L225" i="1"/>
  <c r="K225" i="1"/>
  <c r="L224" i="1"/>
  <c r="K224" i="1"/>
  <c r="K147" i="1" l="1"/>
  <c r="K110" i="1"/>
  <c r="K158" i="1"/>
  <c r="K121" i="1"/>
  <c r="K160" i="1"/>
  <c r="K168" i="1"/>
  <c r="K118" i="1"/>
  <c r="K148" i="1"/>
  <c r="K149" i="1"/>
  <c r="K112" i="1"/>
  <c r="K137" i="1"/>
  <c r="K111" i="1"/>
  <c r="K122" i="1"/>
  <c r="K109" i="1"/>
  <c r="K120" i="1"/>
  <c r="K79" i="1"/>
  <c r="K77" i="1" s="1"/>
  <c r="L54" i="1"/>
  <c r="L53" i="1"/>
  <c r="L42" i="1"/>
  <c r="K255" i="1"/>
  <c r="K253" i="1"/>
  <c r="K252" i="1"/>
  <c r="K239" i="1"/>
  <c r="K240" i="1"/>
  <c r="K181" i="1"/>
  <c r="K130" i="1"/>
  <c r="K129" i="1" s="1"/>
  <c r="K46" i="1"/>
  <c r="K26" i="1"/>
  <c r="L222" i="1"/>
  <c r="K222" i="1"/>
  <c r="K102" i="1"/>
  <c r="M102" i="1" s="1"/>
  <c r="K143" i="1"/>
  <c r="J143" i="1"/>
  <c r="J223" i="1"/>
  <c r="K223" i="1"/>
  <c r="M223" i="1" s="1"/>
  <c r="J226" i="1"/>
  <c r="L226" i="1"/>
  <c r="M226" i="1" s="1"/>
  <c r="J227" i="1"/>
  <c r="K227" i="1"/>
  <c r="L227" i="1"/>
  <c r="J178" i="1"/>
  <c r="K11" i="1"/>
  <c r="L11" i="1"/>
  <c r="L20" i="1"/>
  <c r="M225" i="1"/>
  <c r="J224" i="1"/>
  <c r="J225" i="1"/>
  <c r="M224" i="1"/>
  <c r="J177" i="1"/>
  <c r="L105" i="1"/>
  <c r="L164" i="1" l="1"/>
  <c r="L166" i="1"/>
  <c r="L167" i="1"/>
  <c r="L238" i="1"/>
  <c r="K142" i="1"/>
  <c r="K107" i="1"/>
  <c r="J160" i="1"/>
  <c r="L160" i="1"/>
  <c r="M160" i="1" s="1"/>
  <c r="L148" i="1"/>
  <c r="J148" i="1"/>
  <c r="L120" i="1"/>
  <c r="M120" i="1" s="1"/>
  <c r="J120" i="1"/>
  <c r="L79" i="1"/>
  <c r="J79" i="1"/>
  <c r="K201" i="1"/>
  <c r="J110" i="1"/>
  <c r="L110" i="1"/>
  <c r="M110" i="1" s="1"/>
  <c r="L213" i="1"/>
  <c r="J213" i="1"/>
  <c r="L111" i="1"/>
  <c r="M111" i="1" s="1"/>
  <c r="J111" i="1"/>
  <c r="L149" i="1"/>
  <c r="M149" i="1" s="1"/>
  <c r="J149" i="1"/>
  <c r="L121" i="1"/>
  <c r="M121" i="1" s="1"/>
  <c r="J121" i="1"/>
  <c r="L158" i="1"/>
  <c r="M158" i="1" s="1"/>
  <c r="J158" i="1"/>
  <c r="L112" i="1"/>
  <c r="M112" i="1" s="1"/>
  <c r="J112" i="1"/>
  <c r="K213" i="1"/>
  <c r="L168" i="1"/>
  <c r="M168" i="1" s="1"/>
  <c r="J168" i="1"/>
  <c r="M148" i="1"/>
  <c r="J147" i="1"/>
  <c r="L147" i="1"/>
  <c r="L137" i="1"/>
  <c r="M137" i="1" s="1"/>
  <c r="J137" i="1"/>
  <c r="K117" i="1"/>
  <c r="L118" i="1"/>
  <c r="J118" i="1"/>
  <c r="L109" i="1"/>
  <c r="J109" i="1"/>
  <c r="J201" i="1"/>
  <c r="L201" i="1"/>
  <c r="L122" i="1"/>
  <c r="M122" i="1" s="1"/>
  <c r="J122" i="1"/>
  <c r="K68" i="1"/>
  <c r="K30" i="1"/>
  <c r="K35" i="1"/>
  <c r="K23" i="1"/>
  <c r="L68" i="1"/>
  <c r="L38" i="1"/>
  <c r="L32" i="1"/>
  <c r="L27" i="1"/>
  <c r="K45" i="1"/>
  <c r="L69" i="1"/>
  <c r="L247" i="1"/>
  <c r="L257" i="1"/>
  <c r="L258" i="1"/>
  <c r="L242" i="1"/>
  <c r="L244" i="1"/>
  <c r="L254" i="1"/>
  <c r="L246" i="1"/>
  <c r="L240" i="1"/>
  <c r="M240" i="1" s="1"/>
  <c r="J240" i="1"/>
  <c r="L255" i="1"/>
  <c r="M255" i="1" s="1"/>
  <c r="J255" i="1"/>
  <c r="J239" i="1"/>
  <c r="L239" i="1"/>
  <c r="M239" i="1" s="1"/>
  <c r="L253" i="1"/>
  <c r="M253" i="1" s="1"/>
  <c r="J253" i="1"/>
  <c r="L252" i="1"/>
  <c r="M252" i="1" s="1"/>
  <c r="J252" i="1"/>
  <c r="K236" i="1"/>
  <c r="K171" i="1"/>
  <c r="L71" i="1"/>
  <c r="K169" i="1"/>
  <c r="K232" i="1"/>
  <c r="K231" i="1"/>
  <c r="K234" i="1"/>
  <c r="K229" i="1"/>
  <c r="K135" i="1"/>
  <c r="K132" i="1" s="1"/>
  <c r="K128" i="1" s="1"/>
  <c r="K170" i="1"/>
  <c r="K180" i="1"/>
  <c r="L130" i="1"/>
  <c r="L129" i="1" s="1"/>
  <c r="J130" i="1"/>
  <c r="L46" i="1"/>
  <c r="J46" i="1"/>
  <c r="L181" i="1"/>
  <c r="J181" i="1"/>
  <c r="L26" i="1"/>
  <c r="J26" i="1"/>
  <c r="L41" i="1"/>
  <c r="L198" i="1"/>
  <c r="K37" i="1"/>
  <c r="L262" i="1"/>
  <c r="K199" i="1"/>
  <c r="L197" i="1"/>
  <c r="J222" i="1"/>
  <c r="M222" i="1"/>
  <c r="M143" i="1"/>
  <c r="K21" i="1"/>
  <c r="M21" i="1" s="1"/>
  <c r="J21" i="1"/>
  <c r="M227" i="1"/>
  <c r="M11" i="1"/>
  <c r="K20" i="1"/>
  <c r="M20" i="1" s="1"/>
  <c r="K10" i="1"/>
  <c r="K9" i="1" s="1"/>
  <c r="K235" i="1" l="1"/>
  <c r="K166" i="1"/>
  <c r="M166" i="1" s="1"/>
  <c r="K165" i="1"/>
  <c r="J166" i="1"/>
  <c r="L165" i="1"/>
  <c r="K167" i="1"/>
  <c r="M167" i="1" s="1"/>
  <c r="K164" i="1"/>
  <c r="M164" i="1" s="1"/>
  <c r="K233" i="1"/>
  <c r="K230" i="1"/>
  <c r="M201" i="1"/>
  <c r="M213" i="1"/>
  <c r="M118" i="1"/>
  <c r="M117" i="1" s="1"/>
  <c r="L117" i="1"/>
  <c r="L107" i="1"/>
  <c r="M109" i="1"/>
  <c r="M107" i="1" s="1"/>
  <c r="M147" i="1"/>
  <c r="M142" i="1" s="1"/>
  <c r="L142" i="1"/>
  <c r="L77" i="1"/>
  <c r="M79" i="1"/>
  <c r="M77" i="1" s="1"/>
  <c r="M68" i="1"/>
  <c r="L186" i="1"/>
  <c r="L183" i="1" s="1"/>
  <c r="J37" i="1"/>
  <c r="L37" i="1"/>
  <c r="M37" i="1" s="1"/>
  <c r="K54" i="1"/>
  <c r="M54" i="1" s="1"/>
  <c r="J54" i="1"/>
  <c r="J23" i="1"/>
  <c r="L23" i="1"/>
  <c r="M23" i="1" s="1"/>
  <c r="L35" i="1"/>
  <c r="M35" i="1" s="1"/>
  <c r="J35" i="1"/>
  <c r="L50" i="1"/>
  <c r="L30" i="1"/>
  <c r="M30" i="1" s="1"/>
  <c r="J30" i="1"/>
  <c r="J68" i="1"/>
  <c r="K193" i="1"/>
  <c r="K174" i="1"/>
  <c r="L171" i="1"/>
  <c r="M171" i="1" s="1"/>
  <c r="J171" i="1"/>
  <c r="L45" i="1"/>
  <c r="M26" i="1"/>
  <c r="L101" i="1"/>
  <c r="L100" i="1" s="1"/>
  <c r="K36" i="1"/>
  <c r="K60" i="1"/>
  <c r="K59" i="1" s="1"/>
  <c r="L250" i="1"/>
  <c r="K254" i="1"/>
  <c r="M254" i="1" s="1"/>
  <c r="K247" i="1"/>
  <c r="M247" i="1" s="1"/>
  <c r="K246" i="1"/>
  <c r="M246" i="1" s="1"/>
  <c r="K258" i="1"/>
  <c r="M258" i="1" s="1"/>
  <c r="J232" i="1"/>
  <c r="L232" i="1"/>
  <c r="M232" i="1" s="1"/>
  <c r="L233" i="1"/>
  <c r="J236" i="1"/>
  <c r="L236" i="1"/>
  <c r="M236" i="1" s="1"/>
  <c r="L235" i="1"/>
  <c r="M235" i="1" s="1"/>
  <c r="J235" i="1"/>
  <c r="J229" i="1"/>
  <c r="L229" i="1"/>
  <c r="L234" i="1"/>
  <c r="M234" i="1" s="1"/>
  <c r="J234" i="1"/>
  <c r="J231" i="1"/>
  <c r="L231" i="1"/>
  <c r="M231" i="1" s="1"/>
  <c r="L241" i="1"/>
  <c r="L230" i="1"/>
  <c r="K101" i="1"/>
  <c r="K100" i="1" s="1"/>
  <c r="M181" i="1"/>
  <c r="M180" i="1" s="1"/>
  <c r="L180" i="1"/>
  <c r="M46" i="1"/>
  <c r="M130" i="1"/>
  <c r="M129" i="1" s="1"/>
  <c r="K263" i="1"/>
  <c r="L67" i="1"/>
  <c r="K198" i="1"/>
  <c r="M198" i="1" s="1"/>
  <c r="L261" i="1"/>
  <c r="K196" i="1"/>
  <c r="K186" i="1"/>
  <c r="L106" i="1"/>
  <c r="L104" i="1" s="1"/>
  <c r="K106" i="1"/>
  <c r="L10" i="1"/>
  <c r="L9" i="1" s="1"/>
  <c r="J10" i="1"/>
  <c r="K50" i="1"/>
  <c r="L200" i="1"/>
  <c r="K200" i="1"/>
  <c r="J20" i="1"/>
  <c r="L19" i="1"/>
  <c r="L99" i="1" l="1"/>
  <c r="M165" i="1"/>
  <c r="J230" i="1"/>
  <c r="M230" i="1"/>
  <c r="J167" i="1"/>
  <c r="M233" i="1"/>
  <c r="J164" i="1"/>
  <c r="K238" i="1"/>
  <c r="M238" i="1" s="1"/>
  <c r="J238" i="1"/>
  <c r="J233" i="1"/>
  <c r="J165" i="1"/>
  <c r="J50" i="1"/>
  <c r="L22" i="1"/>
  <c r="J193" i="1"/>
  <c r="K192" i="1"/>
  <c r="K172" i="1"/>
  <c r="K163" i="1" s="1"/>
  <c r="L169" i="1"/>
  <c r="J169" i="1"/>
  <c r="K53" i="1"/>
  <c r="M53" i="1" s="1"/>
  <c r="J53" i="1"/>
  <c r="L193" i="1"/>
  <c r="M193" i="1" s="1"/>
  <c r="K32" i="1"/>
  <c r="M32" i="1" s="1"/>
  <c r="J32" i="1"/>
  <c r="J170" i="1"/>
  <c r="L170" i="1"/>
  <c r="M170" i="1" s="1"/>
  <c r="K27" i="1"/>
  <c r="M27" i="1" s="1"/>
  <c r="M22" i="1" s="1"/>
  <c r="J27" i="1"/>
  <c r="L174" i="1"/>
  <c r="M174" i="1" s="1"/>
  <c r="J174" i="1"/>
  <c r="J186" i="1"/>
  <c r="L29" i="1"/>
  <c r="K38" i="1"/>
  <c r="M38" i="1" s="1"/>
  <c r="J38" i="1"/>
  <c r="L48" i="1"/>
  <c r="L44" i="1" s="1"/>
  <c r="M50" i="1"/>
  <c r="M186" i="1"/>
  <c r="M183" i="1" s="1"/>
  <c r="K183" i="1"/>
  <c r="K42" i="1"/>
  <c r="M42" i="1" s="1"/>
  <c r="J42" i="1"/>
  <c r="L172" i="1"/>
  <c r="M45" i="1"/>
  <c r="J190" i="1"/>
  <c r="K250" i="1"/>
  <c r="M250" i="1" s="1"/>
  <c r="J191" i="1"/>
  <c r="J36" i="1"/>
  <c r="L36" i="1"/>
  <c r="J60" i="1"/>
  <c r="L60" i="1"/>
  <c r="L59" i="1" s="1"/>
  <c r="L58" i="1" s="1"/>
  <c r="J254" i="1"/>
  <c r="J258" i="1"/>
  <c r="J247" i="1"/>
  <c r="J246" i="1"/>
  <c r="K257" i="1"/>
  <c r="M257" i="1" s="1"/>
  <c r="J257" i="1"/>
  <c r="J244" i="1"/>
  <c r="K244" i="1"/>
  <c r="M244" i="1" s="1"/>
  <c r="M229" i="1"/>
  <c r="L221" i="1"/>
  <c r="J101" i="1"/>
  <c r="M101" i="1"/>
  <c r="M100" i="1" s="1"/>
  <c r="J198" i="1"/>
  <c r="J199" i="1"/>
  <c r="L199" i="1"/>
  <c r="M199" i="1" s="1"/>
  <c r="K41" i="1"/>
  <c r="J41" i="1"/>
  <c r="K69" i="1"/>
  <c r="K261" i="1"/>
  <c r="M261" i="1" s="1"/>
  <c r="J261" i="1"/>
  <c r="J263" i="1"/>
  <c r="L263" i="1"/>
  <c r="M106" i="1"/>
  <c r="K262" i="1"/>
  <c r="J262" i="1"/>
  <c r="J106" i="1"/>
  <c r="K71" i="1"/>
  <c r="M71" i="1" s="1"/>
  <c r="M10" i="1"/>
  <c r="M9" i="1" s="1"/>
  <c r="M200" i="1"/>
  <c r="J200" i="1"/>
  <c r="K105" i="1"/>
  <c r="J105" i="1"/>
  <c r="J18" i="1"/>
  <c r="L18" i="1"/>
  <c r="L17" i="1" s="1"/>
  <c r="K18" i="1"/>
  <c r="K19" i="1"/>
  <c r="J19" i="1"/>
  <c r="K48" i="1" l="1"/>
  <c r="K44" i="1" s="1"/>
  <c r="M172" i="1"/>
  <c r="J172" i="1"/>
  <c r="M48" i="1"/>
  <c r="M44" i="1" s="1"/>
  <c r="L163" i="1"/>
  <c r="M169" i="1"/>
  <c r="J135" i="1"/>
  <c r="L135" i="1"/>
  <c r="M36" i="1"/>
  <c r="L34" i="1"/>
  <c r="L16" i="1" s="1"/>
  <c r="J250" i="1"/>
  <c r="M60" i="1"/>
  <c r="M59" i="1" s="1"/>
  <c r="K242" i="1"/>
  <c r="M242" i="1" s="1"/>
  <c r="J242" i="1"/>
  <c r="K241" i="1"/>
  <c r="J241" i="1"/>
  <c r="J69" i="1"/>
  <c r="K34" i="1"/>
  <c r="M41" i="1"/>
  <c r="K197" i="1"/>
  <c r="J197" i="1"/>
  <c r="L192" i="1"/>
  <c r="M192" i="1" s="1"/>
  <c r="J192" i="1"/>
  <c r="L196" i="1"/>
  <c r="L195" i="1" s="1"/>
  <c r="J196" i="1"/>
  <c r="K29" i="1"/>
  <c r="M29" i="1"/>
  <c r="K67" i="1"/>
  <c r="K58" i="1" s="1"/>
  <c r="K17" i="1"/>
  <c r="M263" i="1"/>
  <c r="L260" i="1"/>
  <c r="K260" i="1"/>
  <c r="M262" i="1"/>
  <c r="J71" i="1"/>
  <c r="M69" i="1"/>
  <c r="M67" i="1" s="1"/>
  <c r="K104" i="1"/>
  <c r="K99" i="1" s="1"/>
  <c r="M105" i="1"/>
  <c r="M18" i="1"/>
  <c r="M19" i="1"/>
  <c r="M163" i="1" l="1"/>
  <c r="M135" i="1"/>
  <c r="M132" i="1" s="1"/>
  <c r="M128" i="1" s="1"/>
  <c r="L132" i="1"/>
  <c r="L128" i="1" s="1"/>
  <c r="M197" i="1"/>
  <c r="K195" i="1"/>
  <c r="M58" i="1"/>
  <c r="M34" i="1"/>
  <c r="M241" i="1"/>
  <c r="M221" i="1" s="1"/>
  <c r="K221" i="1"/>
  <c r="M260" i="1"/>
  <c r="M196" i="1"/>
  <c r="M17" i="1"/>
  <c r="K22" i="1"/>
  <c r="K16" i="1" s="1"/>
  <c r="M104" i="1"/>
  <c r="M99" i="1" s="1"/>
  <c r="M195" i="1" l="1"/>
  <c r="M16" i="1"/>
  <c r="N208" i="1" l="1"/>
  <c r="O216" i="1"/>
  <c r="S216" i="1" s="1"/>
  <c r="O207" i="1"/>
  <c r="S207" i="1" s="1"/>
  <c r="N211" i="1"/>
  <c r="O205" i="1"/>
  <c r="S205" i="1" s="1"/>
  <c r="N207" i="1"/>
  <c r="N214" i="1"/>
  <c r="N203" i="1"/>
  <c r="N212" i="1"/>
  <c r="N206" i="1"/>
  <c r="O210" i="1"/>
  <c r="S210" i="1" s="1"/>
  <c r="O217" i="1"/>
  <c r="S217" i="1" s="1"/>
  <c r="N210" i="1"/>
  <c r="N202" i="1"/>
  <c r="N219" i="1"/>
  <c r="N216" i="1"/>
  <c r="N215" i="1"/>
  <c r="O211" i="1"/>
  <c r="S211" i="1" s="1"/>
  <c r="N217" i="1"/>
  <c r="O218" i="1"/>
  <c r="S218" i="1" s="1"/>
  <c r="O209" i="1"/>
  <c r="S209" i="1" s="1"/>
  <c r="O215" i="1"/>
  <c r="S215" i="1" s="1"/>
  <c r="O204" i="1"/>
  <c r="S204" i="1" s="1"/>
  <c r="O203" i="1"/>
  <c r="S203" i="1" s="1"/>
  <c r="N205" i="1"/>
  <c r="N218" i="1"/>
  <c r="O206" i="1"/>
  <c r="S206" i="1" s="1"/>
  <c r="N204" i="1"/>
  <c r="N209" i="1"/>
  <c r="O208" i="1"/>
  <c r="S208" i="1" s="1"/>
  <c r="O219" i="1"/>
  <c r="S219" i="1" s="1"/>
  <c r="O212" i="1"/>
  <c r="S212" i="1" s="1"/>
  <c r="O214" i="1"/>
  <c r="S214" i="1" s="1"/>
  <c r="O202" i="1"/>
  <c r="S202" i="1" s="1"/>
  <c r="O213" i="1"/>
  <c r="S213" i="1" s="1"/>
  <c r="N213" i="1"/>
  <c r="N201" i="1"/>
  <c r="O201" i="1"/>
  <c r="S201" i="1" s="1"/>
  <c r="N186" i="1"/>
  <c r="O185" i="1"/>
  <c r="S185" i="1" s="1"/>
  <c r="N185" i="1"/>
  <c r="N187" i="1"/>
  <c r="O187" i="1"/>
  <c r="S187" i="1" s="1"/>
  <c r="O186" i="1"/>
  <c r="S186" i="1" s="1"/>
  <c r="N172" i="1"/>
  <c r="O169" i="1"/>
  <c r="S169" i="1" s="1"/>
  <c r="N168" i="1"/>
  <c r="O174" i="1"/>
  <c r="S174" i="1" s="1"/>
  <c r="N174" i="1"/>
  <c r="N171" i="1"/>
  <c r="N173" i="1"/>
  <c r="O170" i="1"/>
  <c r="S170" i="1" s="1"/>
  <c r="O172" i="1"/>
  <c r="S172" i="1" s="1"/>
  <c r="N169" i="1"/>
  <c r="N167" i="1"/>
  <c r="O171" i="1"/>
  <c r="S171" i="1" s="1"/>
  <c r="O168" i="1"/>
  <c r="S168" i="1" s="1"/>
  <c r="O167" i="1"/>
  <c r="S167" i="1" s="1"/>
  <c r="O173" i="1"/>
  <c r="S173" i="1" s="1"/>
  <c r="N170" i="1"/>
  <c r="O147" i="1"/>
  <c r="S147" i="1" s="1"/>
  <c r="N161" i="1"/>
  <c r="O152" i="1"/>
  <c r="S152" i="1" s="1"/>
  <c r="O149" i="1"/>
  <c r="S149" i="1" s="1"/>
  <c r="N144" i="1"/>
  <c r="N149" i="1"/>
  <c r="N154" i="1"/>
  <c r="O160" i="1"/>
  <c r="S160" i="1" s="1"/>
  <c r="N158" i="1"/>
  <c r="O158" i="1"/>
  <c r="S158" i="1" s="1"/>
  <c r="O155" i="1"/>
  <c r="S155" i="1" s="1"/>
  <c r="N145" i="1"/>
  <c r="O154" i="1"/>
  <c r="S154" i="1" s="1"/>
  <c r="O145" i="1"/>
  <c r="S145" i="1" s="1"/>
  <c r="N147" i="1"/>
  <c r="O156" i="1"/>
  <c r="S156" i="1" s="1"/>
  <c r="O144" i="1"/>
  <c r="S144" i="1" s="1"/>
  <c r="N157" i="1"/>
  <c r="O161" i="1"/>
  <c r="S161" i="1" s="1"/>
  <c r="O148" i="1"/>
  <c r="N159" i="1"/>
  <c r="N151" i="1"/>
  <c r="N156" i="1"/>
  <c r="O150" i="1"/>
  <c r="S150" i="1" s="1"/>
  <c r="N150" i="1"/>
  <c r="N160" i="1"/>
  <c r="O151" i="1"/>
  <c r="S151" i="1" s="1"/>
  <c r="N146" i="1"/>
  <c r="N153" i="1"/>
  <c r="O159" i="1"/>
  <c r="S159" i="1" s="1"/>
  <c r="O153" i="1"/>
  <c r="S153" i="1" s="1"/>
  <c r="O146" i="1"/>
  <c r="S146" i="1" s="1"/>
  <c r="N155" i="1"/>
  <c r="N148" i="1"/>
  <c r="R148" i="1" s="1"/>
  <c r="N152" i="1"/>
  <c r="O157" i="1"/>
  <c r="S157" i="1" s="1"/>
  <c r="O137" i="1"/>
  <c r="S137" i="1" s="1"/>
  <c r="N137" i="1"/>
  <c r="O139" i="1"/>
  <c r="S139" i="1" s="1"/>
  <c r="N136" i="1"/>
  <c r="N134" i="1"/>
  <c r="O140" i="1"/>
  <c r="S140" i="1" s="1"/>
  <c r="O131" i="1"/>
  <c r="S131" i="1" s="1"/>
  <c r="O135" i="1"/>
  <c r="S135" i="1" s="1"/>
  <c r="N131" i="1"/>
  <c r="N135" i="1"/>
  <c r="N138" i="1"/>
  <c r="O134" i="1"/>
  <c r="S134" i="1" s="1"/>
  <c r="O138" i="1"/>
  <c r="S138" i="1" s="1"/>
  <c r="N139" i="1"/>
  <c r="O136" i="1"/>
  <c r="S136" i="1" s="1"/>
  <c r="N140" i="1"/>
  <c r="N133" i="1"/>
  <c r="O133" i="1"/>
  <c r="S133" i="1" s="1"/>
  <c r="O125" i="1"/>
  <c r="S125" i="1" s="1"/>
  <c r="O123" i="1"/>
  <c r="S123" i="1" s="1"/>
  <c r="N125" i="1"/>
  <c r="N126" i="1"/>
  <c r="O124" i="1"/>
  <c r="S124" i="1" s="1"/>
  <c r="N124" i="1"/>
  <c r="O126" i="1"/>
  <c r="S126" i="1" s="1"/>
  <c r="N123" i="1"/>
  <c r="O114" i="1"/>
  <c r="S114" i="1" s="1"/>
  <c r="N114" i="1"/>
  <c r="O111" i="1"/>
  <c r="S111" i="1" s="1"/>
  <c r="N115" i="1"/>
  <c r="O112" i="1"/>
  <c r="S112" i="1" s="1"/>
  <c r="N116" i="1"/>
  <c r="N111" i="1"/>
  <c r="O115" i="1"/>
  <c r="S115" i="1" s="1"/>
  <c r="N109" i="1"/>
  <c r="O109" i="1"/>
  <c r="S109" i="1" s="1"/>
  <c r="O116" i="1"/>
  <c r="S116" i="1" s="1"/>
  <c r="N110" i="1"/>
  <c r="N112" i="1"/>
  <c r="O113" i="1"/>
  <c r="S113" i="1" s="1"/>
  <c r="N113" i="1"/>
  <c r="O110" i="1"/>
  <c r="S110" i="1" s="1"/>
  <c r="O94" i="1"/>
  <c r="S94" i="1" s="1"/>
  <c r="O92" i="1"/>
  <c r="S92" i="1" s="1"/>
  <c r="N92" i="1"/>
  <c r="N94" i="1"/>
  <c r="N96" i="1"/>
  <c r="O96" i="1"/>
  <c r="S96" i="1" s="1"/>
  <c r="O97" i="1"/>
  <c r="S97" i="1" s="1"/>
  <c r="O88" i="1"/>
  <c r="S88" i="1" s="1"/>
  <c r="N97" i="1"/>
  <c r="N88" i="1"/>
  <c r="N95" i="1"/>
  <c r="O95" i="1"/>
  <c r="S95" i="1" s="1"/>
  <c r="N90" i="1"/>
  <c r="N91" i="1"/>
  <c r="O91" i="1"/>
  <c r="S91" i="1" s="1"/>
  <c r="O90" i="1"/>
  <c r="S90" i="1" s="1"/>
  <c r="N79" i="1"/>
  <c r="O79" i="1"/>
  <c r="S79" i="1" s="1"/>
  <c r="N76" i="1"/>
  <c r="N73" i="1"/>
  <c r="O75" i="1"/>
  <c r="S75" i="1" s="1"/>
  <c r="N78" i="1"/>
  <c r="O78" i="1"/>
  <c r="S78" i="1" s="1"/>
  <c r="O76" i="1"/>
  <c r="S76" i="1" s="1"/>
  <c r="O73" i="1"/>
  <c r="S73" i="1" s="1"/>
  <c r="S72" i="1" s="1"/>
  <c r="N75" i="1"/>
  <c r="N63" i="1"/>
  <c r="O63" i="1"/>
  <c r="S63" i="1" s="1"/>
  <c r="O62" i="1"/>
  <c r="S62" i="1" s="1"/>
  <c r="N62" i="1"/>
  <c r="O51" i="1"/>
  <c r="S51" i="1" s="1"/>
  <c r="N56" i="1"/>
  <c r="N52" i="1"/>
  <c r="N51" i="1"/>
  <c r="O53" i="1"/>
  <c r="S53" i="1" s="1"/>
  <c r="O55" i="1"/>
  <c r="S55" i="1" s="1"/>
  <c r="N55" i="1"/>
  <c r="O52" i="1"/>
  <c r="S52" i="1" s="1"/>
  <c r="N53" i="1"/>
  <c r="O56" i="1"/>
  <c r="S56" i="1" s="1"/>
  <c r="O54" i="1"/>
  <c r="S54" i="1" s="1"/>
  <c r="N54" i="1"/>
  <c r="O49" i="1"/>
  <c r="S49" i="1" s="1"/>
  <c r="N49" i="1"/>
  <c r="O50" i="1"/>
  <c r="S50" i="1" s="1"/>
  <c r="N50" i="1"/>
  <c r="O47" i="1"/>
  <c r="S47" i="1" s="1"/>
  <c r="N47" i="1"/>
  <c r="O42" i="1"/>
  <c r="S42" i="1" s="1"/>
  <c r="N42" i="1"/>
  <c r="O27" i="1"/>
  <c r="S27" i="1" s="1"/>
  <c r="N27" i="1"/>
  <c r="O28" i="1"/>
  <c r="S28" i="1" s="1"/>
  <c r="N28" i="1"/>
  <c r="O243" i="1"/>
  <c r="S243" i="1" s="1"/>
  <c r="N243" i="1"/>
  <c r="O244" i="1"/>
  <c r="S244" i="1" s="1"/>
  <c r="N244" i="1"/>
  <c r="O256" i="1"/>
  <c r="S256" i="1" s="1"/>
  <c r="N249" i="1"/>
  <c r="O249" i="1"/>
  <c r="S249" i="1" s="1"/>
  <c r="N256" i="1"/>
  <c r="O253" i="1"/>
  <c r="S253" i="1" s="1"/>
  <c r="O250" i="1"/>
  <c r="S250" i="1" s="1"/>
  <c r="N250" i="1"/>
  <c r="N257" i="1"/>
  <c r="N253" i="1"/>
  <c r="O258" i="1"/>
  <c r="S258" i="1" s="1"/>
  <c r="O248" i="1"/>
  <c r="S248" i="1" s="1"/>
  <c r="N254" i="1"/>
  <c r="N247" i="1"/>
  <c r="N248" i="1"/>
  <c r="O252" i="1"/>
  <c r="S252" i="1" s="1"/>
  <c r="N255" i="1"/>
  <c r="O247" i="1"/>
  <c r="S247" i="1" s="1"/>
  <c r="O255" i="1"/>
  <c r="S255" i="1" s="1"/>
  <c r="N252" i="1"/>
  <c r="O257" i="1"/>
  <c r="S257" i="1" s="1"/>
  <c r="O251" i="1"/>
  <c r="S251" i="1" s="1"/>
  <c r="O254" i="1"/>
  <c r="S254" i="1" s="1"/>
  <c r="N251" i="1"/>
  <c r="N258" i="1"/>
  <c r="N130" i="1"/>
  <c r="O130" i="1"/>
  <c r="S130" i="1" s="1"/>
  <c r="N121" i="1"/>
  <c r="N122" i="1"/>
  <c r="O121" i="1"/>
  <c r="S121" i="1" s="1"/>
  <c r="O122" i="1"/>
  <c r="S122" i="1" s="1"/>
  <c r="N103" i="1"/>
  <c r="O103" i="1"/>
  <c r="S103" i="1" s="1"/>
  <c r="N46" i="1"/>
  <c r="O46" i="1"/>
  <c r="S46" i="1" s="1"/>
  <c r="N39" i="1"/>
  <c r="O40" i="1"/>
  <c r="S40" i="1" s="1"/>
  <c r="O41" i="1"/>
  <c r="S41" i="1" s="1"/>
  <c r="O39" i="1"/>
  <c r="S39" i="1" s="1"/>
  <c r="N40" i="1"/>
  <c r="N41" i="1"/>
  <c r="N33" i="1"/>
  <c r="O33" i="1"/>
  <c r="S33" i="1" s="1"/>
  <c r="O32" i="1"/>
  <c r="S32" i="1" s="1"/>
  <c r="N32" i="1"/>
  <c r="O261" i="1"/>
  <c r="S261" i="1" s="1"/>
  <c r="N261" i="1"/>
  <c r="N263" i="1"/>
  <c r="N262" i="1"/>
  <c r="O263" i="1"/>
  <c r="S263" i="1" s="1"/>
  <c r="O262" i="1"/>
  <c r="S262" i="1" s="1"/>
  <c r="N181" i="1"/>
  <c r="O181" i="1"/>
  <c r="S181" i="1" s="1"/>
  <c r="O38" i="1"/>
  <c r="S38" i="1" s="1"/>
  <c r="O37" i="1"/>
  <c r="S37" i="1" s="1"/>
  <c r="N38" i="1"/>
  <c r="N37" i="1"/>
  <c r="O166" i="1"/>
  <c r="S166" i="1" s="1"/>
  <c r="N166" i="1"/>
  <c r="O165" i="1"/>
  <c r="S165" i="1" s="1"/>
  <c r="N165" i="1"/>
  <c r="N35" i="1"/>
  <c r="O35" i="1"/>
  <c r="S35" i="1" s="1"/>
  <c r="N36" i="1"/>
  <c r="O36" i="1"/>
  <c r="S36" i="1" s="1"/>
  <c r="N184" i="1"/>
  <c r="O184" i="1"/>
  <c r="S184" i="1" s="1"/>
  <c r="O31" i="1"/>
  <c r="S31" i="1" s="1"/>
  <c r="N31" i="1"/>
  <c r="N30" i="1"/>
  <c r="O30" i="1"/>
  <c r="S30" i="1" s="1"/>
  <c r="O164" i="1"/>
  <c r="S164" i="1" s="1"/>
  <c r="N164" i="1"/>
  <c r="O231" i="1"/>
  <c r="S231" i="1" s="1"/>
  <c r="O241" i="1"/>
  <c r="S241" i="1" s="1"/>
  <c r="N234" i="1"/>
  <c r="O234" i="1"/>
  <c r="S234" i="1" s="1"/>
  <c r="O246" i="1"/>
  <c r="S246" i="1" s="1"/>
  <c r="O237" i="1"/>
  <c r="S237" i="1" s="1"/>
  <c r="N236" i="1"/>
  <c r="O245" i="1"/>
  <c r="S245" i="1" s="1"/>
  <c r="N242" i="1"/>
  <c r="O232" i="1"/>
  <c r="S232" i="1" s="1"/>
  <c r="N240" i="1"/>
  <c r="N245" i="1"/>
  <c r="N237" i="1"/>
  <c r="O233" i="1"/>
  <c r="S233" i="1" s="1"/>
  <c r="N239" i="1"/>
  <c r="N230" i="1"/>
  <c r="N232" i="1"/>
  <c r="O236" i="1"/>
  <c r="S236" i="1" s="1"/>
  <c r="N238" i="1"/>
  <c r="O239" i="1"/>
  <c r="S239" i="1" s="1"/>
  <c r="N246" i="1"/>
  <c r="O242" i="1"/>
  <c r="S242" i="1" s="1"/>
  <c r="N235" i="1"/>
  <c r="N231" i="1"/>
  <c r="N233" i="1"/>
  <c r="O240" i="1"/>
  <c r="S240" i="1" s="1"/>
  <c r="O230" i="1"/>
  <c r="S230" i="1" s="1"/>
  <c r="O235" i="1"/>
  <c r="S235" i="1" s="1"/>
  <c r="O238" i="1"/>
  <c r="S238" i="1" s="1"/>
  <c r="N241" i="1"/>
  <c r="O228" i="1"/>
  <c r="S228" i="1" s="1"/>
  <c r="N228" i="1"/>
  <c r="O229" i="1"/>
  <c r="S229" i="1" s="1"/>
  <c r="N229" i="1"/>
  <c r="N108" i="1"/>
  <c r="N118" i="1"/>
  <c r="N119" i="1"/>
  <c r="O119" i="1"/>
  <c r="S119" i="1" s="1"/>
  <c r="N120" i="1"/>
  <c r="O120" i="1"/>
  <c r="S120" i="1" s="1"/>
  <c r="O118" i="1"/>
  <c r="S118" i="1" s="1"/>
  <c r="O108" i="1"/>
  <c r="S108" i="1" s="1"/>
  <c r="O60" i="1"/>
  <c r="S60" i="1" s="1"/>
  <c r="O69" i="1"/>
  <c r="S69" i="1" s="1"/>
  <c r="O61" i="1"/>
  <c r="S61" i="1" s="1"/>
  <c r="O87" i="1"/>
  <c r="S87" i="1" s="1"/>
  <c r="O68" i="1"/>
  <c r="S68" i="1" s="1"/>
  <c r="O71" i="1"/>
  <c r="S71" i="1" s="1"/>
  <c r="O70" i="1"/>
  <c r="S70" i="1" s="1"/>
  <c r="O66" i="1"/>
  <c r="S66" i="1" s="1"/>
  <c r="N65" i="1"/>
  <c r="N84" i="1"/>
  <c r="N83" i="1"/>
  <c r="N69" i="1"/>
  <c r="N86" i="1"/>
  <c r="N87" i="1"/>
  <c r="O83" i="1"/>
  <c r="S83" i="1" s="1"/>
  <c r="N71" i="1"/>
  <c r="N68" i="1"/>
  <c r="O84" i="1"/>
  <c r="S84" i="1" s="1"/>
  <c r="N66" i="1"/>
  <c r="N70" i="1"/>
  <c r="N61" i="1"/>
  <c r="N60" i="1"/>
  <c r="O86" i="1"/>
  <c r="S86" i="1" s="1"/>
  <c r="O65" i="1"/>
  <c r="S65" i="1" s="1"/>
  <c r="O24" i="1"/>
  <c r="S24" i="1" s="1"/>
  <c r="O26" i="1"/>
  <c r="S26" i="1" s="1"/>
  <c r="N24" i="1"/>
  <c r="N25" i="1"/>
  <c r="N26" i="1"/>
  <c r="O23" i="1"/>
  <c r="S23" i="1" s="1"/>
  <c r="O25" i="1"/>
  <c r="S25" i="1" s="1"/>
  <c r="N23" i="1"/>
  <c r="O12" i="1"/>
  <c r="S12" i="1" s="1"/>
  <c r="O14" i="1"/>
  <c r="S14" i="1" s="1"/>
  <c r="N13" i="1"/>
  <c r="N14" i="1"/>
  <c r="N12" i="1"/>
  <c r="O13" i="1"/>
  <c r="S13" i="1" s="1"/>
  <c r="N223" i="1"/>
  <c r="O223" i="1"/>
  <c r="S223" i="1" s="1"/>
  <c r="N143" i="1"/>
  <c r="O143" i="1"/>
  <c r="S143" i="1" s="1"/>
  <c r="O21" i="1"/>
  <c r="S21" i="1" s="1"/>
  <c r="N106" i="1"/>
  <c r="N193" i="1"/>
  <c r="O106" i="1"/>
  <c r="S106" i="1" s="1"/>
  <c r="O193" i="1"/>
  <c r="S193" i="1" s="1"/>
  <c r="N10" i="1"/>
  <c r="O198" i="1"/>
  <c r="S198" i="1" s="1"/>
  <c r="N197" i="1"/>
  <c r="N21" i="1"/>
  <c r="O10" i="1"/>
  <c r="S10" i="1" s="1"/>
  <c r="O197" i="1"/>
  <c r="S197" i="1" s="1"/>
  <c r="N192" i="1"/>
  <c r="N102" i="1"/>
  <c r="O192" i="1"/>
  <c r="S192" i="1" s="1"/>
  <c r="N196" i="1"/>
  <c r="O102" i="1"/>
  <c r="S102" i="1" s="1"/>
  <c r="N198" i="1"/>
  <c r="O196" i="1"/>
  <c r="S196" i="1" s="1"/>
  <c r="N226" i="1"/>
  <c r="O226" i="1"/>
  <c r="S226" i="1" s="1"/>
  <c r="N227" i="1"/>
  <c r="O227" i="1"/>
  <c r="S227" i="1" s="1"/>
  <c r="N200" i="1"/>
  <c r="O200" i="1"/>
  <c r="S200" i="1" s="1"/>
  <c r="N199" i="1"/>
  <c r="O199" i="1"/>
  <c r="S199" i="1" s="1"/>
  <c r="N178" i="1"/>
  <c r="O178" i="1"/>
  <c r="N11" i="1"/>
  <c r="O11" i="1"/>
  <c r="S11" i="1" s="1"/>
  <c r="N222" i="1"/>
  <c r="O225" i="1"/>
  <c r="S225" i="1" s="1"/>
  <c r="N225" i="1"/>
  <c r="O224" i="1"/>
  <c r="S224" i="1" s="1"/>
  <c r="N224" i="1"/>
  <c r="O222" i="1"/>
  <c r="S222" i="1" s="1"/>
  <c r="O191" i="1"/>
  <c r="N191" i="1"/>
  <c r="O190" i="1"/>
  <c r="N190" i="1"/>
  <c r="O20" i="1"/>
  <c r="S20" i="1" s="1"/>
  <c r="O101" i="1"/>
  <c r="S101" i="1" s="1"/>
  <c r="N20" i="1"/>
  <c r="N101" i="1"/>
  <c r="O177" i="1"/>
  <c r="N105" i="1"/>
  <c r="O105" i="1"/>
  <c r="S105" i="1" s="1"/>
  <c r="O18" i="1"/>
  <c r="S18" i="1" s="1"/>
  <c r="N177" i="1"/>
  <c r="N19" i="1"/>
  <c r="O19" i="1"/>
  <c r="S19" i="1" s="1"/>
  <c r="N18" i="1"/>
  <c r="R213" i="1" l="1"/>
  <c r="T213" i="1" s="1"/>
  <c r="P213" i="1"/>
  <c r="R202" i="1"/>
  <c r="T202" i="1" s="1"/>
  <c r="P202" i="1"/>
  <c r="R206" i="1"/>
  <c r="T206" i="1" s="1"/>
  <c r="P206" i="1"/>
  <c r="P209" i="1"/>
  <c r="R209" i="1"/>
  <c r="T209" i="1" s="1"/>
  <c r="R212" i="1"/>
  <c r="T212" i="1" s="1"/>
  <c r="P212" i="1"/>
  <c r="P204" i="1"/>
  <c r="R204" i="1"/>
  <c r="T204" i="1" s="1"/>
  <c r="P203" i="1"/>
  <c r="R203" i="1"/>
  <c r="T203" i="1" s="1"/>
  <c r="R214" i="1"/>
  <c r="T214" i="1" s="1"/>
  <c r="P214" i="1"/>
  <c r="R218" i="1"/>
  <c r="T218" i="1" s="1"/>
  <c r="P218" i="1"/>
  <c r="P207" i="1"/>
  <c r="R207" i="1"/>
  <c r="T207" i="1" s="1"/>
  <c r="R219" i="1"/>
  <c r="T219" i="1" s="1"/>
  <c r="P219" i="1"/>
  <c r="R210" i="1"/>
  <c r="T210" i="1" s="1"/>
  <c r="P210" i="1"/>
  <c r="P205" i="1"/>
  <c r="R205" i="1"/>
  <c r="T205" i="1" s="1"/>
  <c r="P211" i="1"/>
  <c r="R211" i="1"/>
  <c r="T211" i="1" s="1"/>
  <c r="P217" i="1"/>
  <c r="R217" i="1"/>
  <c r="T217" i="1" s="1"/>
  <c r="P215" i="1"/>
  <c r="R215" i="1"/>
  <c r="T215" i="1" s="1"/>
  <c r="P216" i="1"/>
  <c r="R216" i="1"/>
  <c r="T216" i="1" s="1"/>
  <c r="P201" i="1"/>
  <c r="R201" i="1"/>
  <c r="T201" i="1" s="1"/>
  <c r="R208" i="1"/>
  <c r="T208" i="1" s="1"/>
  <c r="P208" i="1"/>
  <c r="S183" i="1"/>
  <c r="S195" i="1"/>
  <c r="P187" i="1"/>
  <c r="R187" i="1"/>
  <c r="T187" i="1" s="1"/>
  <c r="P185" i="1"/>
  <c r="R185" i="1"/>
  <c r="T185" i="1" s="1"/>
  <c r="R186" i="1"/>
  <c r="T186" i="1" s="1"/>
  <c r="P186" i="1"/>
  <c r="R169" i="1"/>
  <c r="T169" i="1" s="1"/>
  <c r="P169" i="1"/>
  <c r="P167" i="1"/>
  <c r="R167" i="1"/>
  <c r="T167" i="1" s="1"/>
  <c r="R173" i="1"/>
  <c r="T173" i="1" s="1"/>
  <c r="P173" i="1"/>
  <c r="P171" i="1"/>
  <c r="R171" i="1"/>
  <c r="T171" i="1" s="1"/>
  <c r="P174" i="1"/>
  <c r="R174" i="1"/>
  <c r="T174" i="1" s="1"/>
  <c r="R170" i="1"/>
  <c r="T170" i="1" s="1"/>
  <c r="P170" i="1"/>
  <c r="S163" i="1"/>
  <c r="R168" i="1"/>
  <c r="T168" i="1" s="1"/>
  <c r="P168" i="1"/>
  <c r="R172" i="1"/>
  <c r="T172" i="1" s="1"/>
  <c r="P172" i="1"/>
  <c r="P147" i="1"/>
  <c r="R147" i="1"/>
  <c r="T147" i="1" s="1"/>
  <c r="P145" i="1"/>
  <c r="R145" i="1"/>
  <c r="T145" i="1" s="1"/>
  <c r="P152" i="1"/>
  <c r="R152" i="1"/>
  <c r="T152" i="1" s="1"/>
  <c r="S132" i="1"/>
  <c r="P155" i="1"/>
  <c r="R155" i="1"/>
  <c r="T155" i="1" s="1"/>
  <c r="R157" i="1"/>
  <c r="T157" i="1" s="1"/>
  <c r="P157" i="1"/>
  <c r="R146" i="1"/>
  <c r="T146" i="1" s="1"/>
  <c r="P146" i="1"/>
  <c r="R154" i="1"/>
  <c r="T154" i="1" s="1"/>
  <c r="P154" i="1"/>
  <c r="P160" i="1"/>
  <c r="R160" i="1"/>
  <c r="T160" i="1" s="1"/>
  <c r="P149" i="1"/>
  <c r="R149" i="1"/>
  <c r="T149" i="1" s="1"/>
  <c r="P148" i="1"/>
  <c r="S148" i="1"/>
  <c r="S142" i="1" s="1"/>
  <c r="R153" i="1"/>
  <c r="T153" i="1" s="1"/>
  <c r="P153" i="1"/>
  <c r="P150" i="1"/>
  <c r="R150" i="1"/>
  <c r="T150" i="1" s="1"/>
  <c r="S129" i="1"/>
  <c r="P156" i="1"/>
  <c r="R156" i="1"/>
  <c r="T156" i="1" s="1"/>
  <c r="P151" i="1"/>
  <c r="R151" i="1"/>
  <c r="T151" i="1" s="1"/>
  <c r="P161" i="1"/>
  <c r="R161" i="1"/>
  <c r="T161" i="1" s="1"/>
  <c r="P158" i="1"/>
  <c r="R158" i="1"/>
  <c r="T158" i="1" s="1"/>
  <c r="P144" i="1"/>
  <c r="P159" i="1"/>
  <c r="R159" i="1"/>
  <c r="T159" i="1" s="1"/>
  <c r="P140" i="1"/>
  <c r="R140" i="1"/>
  <c r="T140" i="1" s="1"/>
  <c r="P138" i="1"/>
  <c r="R138" i="1"/>
  <c r="T138" i="1" s="1"/>
  <c r="R135" i="1"/>
  <c r="T135" i="1" s="1"/>
  <c r="P135" i="1"/>
  <c r="S117" i="1"/>
  <c r="R136" i="1"/>
  <c r="T136" i="1" s="1"/>
  <c r="P136" i="1"/>
  <c r="P139" i="1"/>
  <c r="R139" i="1"/>
  <c r="T139" i="1" s="1"/>
  <c r="P131" i="1"/>
  <c r="R131" i="1"/>
  <c r="T131" i="1" s="1"/>
  <c r="P133" i="1"/>
  <c r="R133" i="1"/>
  <c r="P134" i="1"/>
  <c r="R134" i="1"/>
  <c r="T134" i="1" s="1"/>
  <c r="P137" i="1"/>
  <c r="R137" i="1"/>
  <c r="T137" i="1" s="1"/>
  <c r="S74" i="1"/>
  <c r="P123" i="1"/>
  <c r="R123" i="1"/>
  <c r="T123" i="1" s="1"/>
  <c r="R125" i="1"/>
  <c r="T125" i="1" s="1"/>
  <c r="P125" i="1"/>
  <c r="P124" i="1"/>
  <c r="R124" i="1"/>
  <c r="T124" i="1" s="1"/>
  <c r="R126" i="1"/>
  <c r="T126" i="1" s="1"/>
  <c r="P126" i="1"/>
  <c r="R110" i="1"/>
  <c r="T110" i="1" s="1"/>
  <c r="P110" i="1"/>
  <c r="P111" i="1"/>
  <c r="R111" i="1"/>
  <c r="T111" i="1" s="1"/>
  <c r="P116" i="1"/>
  <c r="R116" i="1"/>
  <c r="T116" i="1" s="1"/>
  <c r="P113" i="1"/>
  <c r="R113" i="1"/>
  <c r="T113" i="1" s="1"/>
  <c r="S107" i="1"/>
  <c r="R115" i="1"/>
  <c r="T115" i="1" s="1"/>
  <c r="P115" i="1"/>
  <c r="S89" i="1"/>
  <c r="P109" i="1"/>
  <c r="R109" i="1"/>
  <c r="T109" i="1" s="1"/>
  <c r="P114" i="1"/>
  <c r="R114" i="1"/>
  <c r="T114" i="1" s="1"/>
  <c r="R112" i="1"/>
  <c r="T112" i="1" s="1"/>
  <c r="P112" i="1"/>
  <c r="P88" i="1"/>
  <c r="R88" i="1"/>
  <c r="T88" i="1" s="1"/>
  <c r="P97" i="1"/>
  <c r="R97" i="1"/>
  <c r="T97" i="1" s="1"/>
  <c r="R95" i="1"/>
  <c r="T95" i="1" s="1"/>
  <c r="P95" i="1"/>
  <c r="R96" i="1"/>
  <c r="T96" i="1" s="1"/>
  <c r="P96" i="1"/>
  <c r="R94" i="1"/>
  <c r="P94" i="1"/>
  <c r="S77" i="1"/>
  <c r="R92" i="1"/>
  <c r="T92" i="1" s="1"/>
  <c r="P92" i="1"/>
  <c r="S93" i="1"/>
  <c r="R91" i="1"/>
  <c r="T91" i="1" s="1"/>
  <c r="P91" i="1"/>
  <c r="R90" i="1"/>
  <c r="P90" i="1"/>
  <c r="S85" i="1"/>
  <c r="R75" i="1"/>
  <c r="P75" i="1"/>
  <c r="R78" i="1"/>
  <c r="P78" i="1"/>
  <c r="R73" i="1"/>
  <c r="P73" i="1"/>
  <c r="R76" i="1"/>
  <c r="T76" i="1" s="1"/>
  <c r="P76" i="1"/>
  <c r="R79" i="1"/>
  <c r="T79" i="1" s="1"/>
  <c r="P79" i="1"/>
  <c r="S59" i="1"/>
  <c r="P62" i="1"/>
  <c r="R62" i="1"/>
  <c r="T62" i="1" s="1"/>
  <c r="R63" i="1"/>
  <c r="T63" i="1" s="1"/>
  <c r="P63" i="1"/>
  <c r="R53" i="1"/>
  <c r="T53" i="1" s="1"/>
  <c r="P53" i="1"/>
  <c r="P55" i="1"/>
  <c r="R55" i="1"/>
  <c r="T55" i="1" s="1"/>
  <c r="S48" i="1"/>
  <c r="R51" i="1"/>
  <c r="T51" i="1" s="1"/>
  <c r="P51" i="1"/>
  <c r="P54" i="1"/>
  <c r="R54" i="1"/>
  <c r="T54" i="1" s="1"/>
  <c r="R52" i="1"/>
  <c r="T52" i="1" s="1"/>
  <c r="P52" i="1"/>
  <c r="R56" i="1"/>
  <c r="T56" i="1" s="1"/>
  <c r="P56" i="1"/>
  <c r="P50" i="1"/>
  <c r="R50" i="1"/>
  <c r="T50" i="1" s="1"/>
  <c r="P49" i="1"/>
  <c r="R49" i="1"/>
  <c r="S45" i="1"/>
  <c r="P47" i="1"/>
  <c r="R47" i="1"/>
  <c r="T47" i="1" s="1"/>
  <c r="S34" i="1"/>
  <c r="P42" i="1"/>
  <c r="R42" i="1"/>
  <c r="T42" i="1" s="1"/>
  <c r="P28" i="1"/>
  <c r="R28" i="1"/>
  <c r="T28" i="1" s="1"/>
  <c r="P27" i="1"/>
  <c r="R27" i="1"/>
  <c r="T27" i="1" s="1"/>
  <c r="S22" i="1"/>
  <c r="P244" i="1"/>
  <c r="R244" i="1"/>
  <c r="T244" i="1" s="1"/>
  <c r="R243" i="1"/>
  <c r="T243" i="1" s="1"/>
  <c r="P243" i="1"/>
  <c r="S221" i="1"/>
  <c r="P248" i="1"/>
  <c r="R248" i="1"/>
  <c r="T248" i="1" s="1"/>
  <c r="R253" i="1"/>
  <c r="T253" i="1" s="1"/>
  <c r="P253" i="1"/>
  <c r="P257" i="1"/>
  <c r="R257" i="1"/>
  <c r="T257" i="1" s="1"/>
  <c r="R250" i="1"/>
  <c r="T250" i="1" s="1"/>
  <c r="P250" i="1"/>
  <c r="R258" i="1"/>
  <c r="T258" i="1" s="1"/>
  <c r="P258" i="1"/>
  <c r="P252" i="1"/>
  <c r="R252" i="1"/>
  <c r="T252" i="1" s="1"/>
  <c r="P255" i="1"/>
  <c r="R255" i="1"/>
  <c r="T255" i="1" s="1"/>
  <c r="P251" i="1"/>
  <c r="R251" i="1"/>
  <c r="T251" i="1" s="1"/>
  <c r="P256" i="1"/>
  <c r="R256" i="1"/>
  <c r="T256" i="1" s="1"/>
  <c r="P247" i="1"/>
  <c r="R247" i="1"/>
  <c r="T247" i="1" s="1"/>
  <c r="R254" i="1"/>
  <c r="T254" i="1" s="1"/>
  <c r="P254" i="1"/>
  <c r="R249" i="1"/>
  <c r="T249" i="1" s="1"/>
  <c r="P249" i="1"/>
  <c r="S180" i="1"/>
  <c r="R130" i="1"/>
  <c r="P130" i="1"/>
  <c r="R122" i="1"/>
  <c r="T122" i="1" s="1"/>
  <c r="P122" i="1"/>
  <c r="R121" i="1"/>
  <c r="T121" i="1" s="1"/>
  <c r="P121" i="1"/>
  <c r="S100" i="1"/>
  <c r="R103" i="1"/>
  <c r="T103" i="1" s="1"/>
  <c r="P103" i="1"/>
  <c r="S67" i="1"/>
  <c r="R46" i="1"/>
  <c r="P46" i="1"/>
  <c r="R41" i="1"/>
  <c r="T41" i="1" s="1"/>
  <c r="P41" i="1"/>
  <c r="R40" i="1"/>
  <c r="T40" i="1" s="1"/>
  <c r="P40" i="1"/>
  <c r="P39" i="1"/>
  <c r="R39" i="1"/>
  <c r="T39" i="1" s="1"/>
  <c r="R32" i="1"/>
  <c r="T32" i="1" s="1"/>
  <c r="P32" i="1"/>
  <c r="S29" i="1"/>
  <c r="R33" i="1"/>
  <c r="T33" i="1" s="1"/>
  <c r="P33" i="1"/>
  <c r="S17" i="1"/>
  <c r="S9" i="1"/>
  <c r="R261" i="1"/>
  <c r="T261" i="1" s="1"/>
  <c r="P261" i="1"/>
  <c r="S260" i="1"/>
  <c r="P262" i="1"/>
  <c r="R262" i="1"/>
  <c r="R263" i="1"/>
  <c r="T263" i="1" s="1"/>
  <c r="P263" i="1"/>
  <c r="R181" i="1"/>
  <c r="P181" i="1"/>
  <c r="R166" i="1"/>
  <c r="T166" i="1" s="1"/>
  <c r="P166" i="1"/>
  <c r="P37" i="1"/>
  <c r="R37" i="1"/>
  <c r="T37" i="1" s="1"/>
  <c r="R38" i="1"/>
  <c r="T38" i="1" s="1"/>
  <c r="P38" i="1"/>
  <c r="R165" i="1"/>
  <c r="T165" i="1" s="1"/>
  <c r="P165" i="1"/>
  <c r="P36" i="1"/>
  <c r="R36" i="1"/>
  <c r="T36" i="1" s="1"/>
  <c r="R35" i="1"/>
  <c r="P35" i="1"/>
  <c r="R184" i="1"/>
  <c r="P184" i="1"/>
  <c r="R30" i="1"/>
  <c r="P30" i="1"/>
  <c r="R31" i="1"/>
  <c r="T31" i="1" s="1"/>
  <c r="P31" i="1"/>
  <c r="R164" i="1"/>
  <c r="P164" i="1"/>
  <c r="R245" i="1"/>
  <c r="T245" i="1" s="1"/>
  <c r="P245" i="1"/>
  <c r="R235" i="1"/>
  <c r="T235" i="1" s="1"/>
  <c r="P235" i="1"/>
  <c r="R240" i="1"/>
  <c r="T240" i="1" s="1"/>
  <c r="P240" i="1"/>
  <c r="R229" i="1"/>
  <c r="T229" i="1" s="1"/>
  <c r="P229" i="1"/>
  <c r="R246" i="1"/>
  <c r="T246" i="1" s="1"/>
  <c r="P246" i="1"/>
  <c r="R242" i="1"/>
  <c r="T242" i="1" s="1"/>
  <c r="P242" i="1"/>
  <c r="R228" i="1"/>
  <c r="T228" i="1" s="1"/>
  <c r="P228" i="1"/>
  <c r="R238" i="1"/>
  <c r="T238" i="1" s="1"/>
  <c r="P238" i="1"/>
  <c r="R236" i="1"/>
  <c r="T236" i="1" s="1"/>
  <c r="P236" i="1"/>
  <c r="R241" i="1"/>
  <c r="T241" i="1" s="1"/>
  <c r="P241" i="1"/>
  <c r="R232" i="1"/>
  <c r="T232" i="1" s="1"/>
  <c r="P232" i="1"/>
  <c r="R230" i="1"/>
  <c r="T230" i="1" s="1"/>
  <c r="P230" i="1"/>
  <c r="P239" i="1"/>
  <c r="R239" i="1"/>
  <c r="T239" i="1" s="1"/>
  <c r="R234" i="1"/>
  <c r="T234" i="1" s="1"/>
  <c r="P234" i="1"/>
  <c r="R231" i="1"/>
  <c r="T231" i="1" s="1"/>
  <c r="P231" i="1"/>
  <c r="R233" i="1"/>
  <c r="T233" i="1" s="1"/>
  <c r="P233" i="1"/>
  <c r="R237" i="1"/>
  <c r="T237" i="1" s="1"/>
  <c r="P237" i="1"/>
  <c r="R120" i="1"/>
  <c r="T120" i="1" s="1"/>
  <c r="P120" i="1"/>
  <c r="R119" i="1"/>
  <c r="T119" i="1" s="1"/>
  <c r="P119" i="1"/>
  <c r="R118" i="1"/>
  <c r="P118" i="1"/>
  <c r="R108" i="1"/>
  <c r="P108" i="1"/>
  <c r="S104" i="1"/>
  <c r="R66" i="1"/>
  <c r="T66" i="1" s="1"/>
  <c r="P66" i="1"/>
  <c r="R61" i="1"/>
  <c r="T61" i="1" s="1"/>
  <c r="P61" i="1"/>
  <c r="R83" i="1"/>
  <c r="P83" i="1"/>
  <c r="S82" i="1"/>
  <c r="R87" i="1"/>
  <c r="T87" i="1" s="1"/>
  <c r="P87" i="1"/>
  <c r="P60" i="1"/>
  <c r="R60" i="1"/>
  <c r="R86" i="1"/>
  <c r="P86" i="1"/>
  <c r="R84" i="1"/>
  <c r="T84" i="1" s="1"/>
  <c r="P84" i="1"/>
  <c r="R65" i="1"/>
  <c r="P65" i="1"/>
  <c r="R70" i="1"/>
  <c r="T70" i="1" s="1"/>
  <c r="P70" i="1"/>
  <c r="R68" i="1"/>
  <c r="P68" i="1"/>
  <c r="R69" i="1"/>
  <c r="T69" i="1" s="1"/>
  <c r="P69" i="1"/>
  <c r="S64" i="1"/>
  <c r="R71" i="1"/>
  <c r="T71" i="1" s="1"/>
  <c r="P71" i="1"/>
  <c r="P26" i="1"/>
  <c r="R26" i="1"/>
  <c r="T26" i="1" s="1"/>
  <c r="R24" i="1"/>
  <c r="T24" i="1" s="1"/>
  <c r="P24" i="1"/>
  <c r="R25" i="1"/>
  <c r="T25" i="1" s="1"/>
  <c r="P25" i="1"/>
  <c r="P23" i="1"/>
  <c r="R23" i="1"/>
  <c r="P12" i="1"/>
  <c r="R12" i="1"/>
  <c r="T12" i="1" s="1"/>
  <c r="R14" i="1"/>
  <c r="T14" i="1" s="1"/>
  <c r="P14" i="1"/>
  <c r="P13" i="1"/>
  <c r="R13" i="1"/>
  <c r="T13" i="1" s="1"/>
  <c r="R223" i="1"/>
  <c r="T223" i="1" s="1"/>
  <c r="P223" i="1"/>
  <c r="R21" i="1"/>
  <c r="T21" i="1" s="1"/>
  <c r="P21" i="1"/>
  <c r="R106" i="1"/>
  <c r="P106" i="1"/>
  <c r="P10" i="1"/>
  <c r="R10" i="1"/>
  <c r="R197" i="1"/>
  <c r="T197" i="1" s="1"/>
  <c r="P197" i="1"/>
  <c r="P198" i="1"/>
  <c r="R198" i="1"/>
  <c r="T198" i="1" s="1"/>
  <c r="R192" i="1"/>
  <c r="T192" i="1" s="1"/>
  <c r="P192" i="1"/>
  <c r="P102" i="1"/>
  <c r="R102" i="1"/>
  <c r="T102" i="1" s="1"/>
  <c r="R196" i="1"/>
  <c r="P196" i="1"/>
  <c r="R193" i="1"/>
  <c r="T193" i="1" s="1"/>
  <c r="P193" i="1"/>
  <c r="R143" i="1"/>
  <c r="P143" i="1"/>
  <c r="R227" i="1"/>
  <c r="T227" i="1" s="1"/>
  <c r="P227" i="1"/>
  <c r="R226" i="1"/>
  <c r="T226" i="1" s="1"/>
  <c r="P226" i="1"/>
  <c r="R199" i="1"/>
  <c r="T199" i="1" s="1"/>
  <c r="P199" i="1"/>
  <c r="P200" i="1"/>
  <c r="R200" i="1"/>
  <c r="T200" i="1" s="1"/>
  <c r="P178" i="1"/>
  <c r="R11" i="1"/>
  <c r="P11" i="1"/>
  <c r="R222" i="1"/>
  <c r="P222" i="1"/>
  <c r="R224" i="1"/>
  <c r="T224" i="1" s="1"/>
  <c r="P224" i="1"/>
  <c r="R225" i="1"/>
  <c r="T225" i="1" s="1"/>
  <c r="P225" i="1"/>
  <c r="P191" i="1"/>
  <c r="P190" i="1"/>
  <c r="P105" i="1"/>
  <c r="R105" i="1"/>
  <c r="T105" i="1" s="1"/>
  <c r="R144" i="1"/>
  <c r="P101" i="1"/>
  <c r="R101" i="1"/>
  <c r="R19" i="1"/>
  <c r="T19" i="1" s="1"/>
  <c r="P19" i="1"/>
  <c r="P18" i="1"/>
  <c r="R18" i="1"/>
  <c r="P177" i="1"/>
  <c r="R20" i="1"/>
  <c r="T20" i="1" s="1"/>
  <c r="P20" i="1"/>
  <c r="S99" i="1" l="1"/>
  <c r="R195" i="1"/>
  <c r="R183" i="1"/>
  <c r="R142" i="1"/>
  <c r="R163" i="1"/>
  <c r="S128" i="1"/>
  <c r="T148" i="1"/>
  <c r="R129" i="1"/>
  <c r="R132" i="1"/>
  <c r="T133" i="1"/>
  <c r="T132" i="1" s="1"/>
  <c r="R117" i="1"/>
  <c r="R107" i="1"/>
  <c r="T94" i="1"/>
  <c r="T93" i="1" s="1"/>
  <c r="R93" i="1"/>
  <c r="S81" i="1"/>
  <c r="R85" i="1"/>
  <c r="R89" i="1"/>
  <c r="T90" i="1"/>
  <c r="T89" i="1" s="1"/>
  <c r="S58" i="1"/>
  <c r="R72" i="1"/>
  <c r="T73" i="1"/>
  <c r="T72" i="1" s="1"/>
  <c r="T78" i="1"/>
  <c r="T77" i="1" s="1"/>
  <c r="R77" i="1"/>
  <c r="S16" i="1"/>
  <c r="R59" i="1"/>
  <c r="R74" i="1"/>
  <c r="T75" i="1"/>
  <c r="T74" i="1" s="1"/>
  <c r="S44" i="1"/>
  <c r="R48" i="1"/>
  <c r="T49" i="1"/>
  <c r="T48" i="1" s="1"/>
  <c r="R45" i="1"/>
  <c r="R221" i="1"/>
  <c r="R180" i="1"/>
  <c r="T130" i="1"/>
  <c r="T129" i="1" s="1"/>
  <c r="R100" i="1"/>
  <c r="R99" i="1" s="1"/>
  <c r="R67" i="1"/>
  <c r="T46" i="1"/>
  <c r="T45" i="1" s="1"/>
  <c r="R34" i="1"/>
  <c r="R29" i="1"/>
  <c r="R17" i="1"/>
  <c r="R9" i="1"/>
  <c r="R260" i="1"/>
  <c r="T262" i="1"/>
  <c r="T260" i="1" s="1"/>
  <c r="T181" i="1"/>
  <c r="T180" i="1" s="1"/>
  <c r="T35" i="1"/>
  <c r="T34" i="1" s="1"/>
  <c r="T184" i="1"/>
  <c r="T183" i="1" s="1"/>
  <c r="T30" i="1"/>
  <c r="T29" i="1" s="1"/>
  <c r="T164" i="1"/>
  <c r="T163" i="1" s="1"/>
  <c r="T196" i="1"/>
  <c r="T108" i="1"/>
  <c r="T107" i="1" s="1"/>
  <c r="T118" i="1"/>
  <c r="T117" i="1" s="1"/>
  <c r="T106" i="1"/>
  <c r="T104" i="1" s="1"/>
  <c r="R104" i="1"/>
  <c r="R82" i="1"/>
  <c r="T83" i="1"/>
  <c r="T65" i="1"/>
  <c r="T64" i="1" s="1"/>
  <c r="R64" i="1"/>
  <c r="T68" i="1"/>
  <c r="T67" i="1" s="1"/>
  <c r="T86" i="1"/>
  <c r="T85" i="1" s="1"/>
  <c r="T60" i="1"/>
  <c r="T59" i="1" s="1"/>
  <c r="R22" i="1"/>
  <c r="T23" i="1"/>
  <c r="T22" i="1" s="1"/>
  <c r="T101" i="1"/>
  <c r="T100" i="1" s="1"/>
  <c r="T143" i="1"/>
  <c r="T10" i="1"/>
  <c r="T11" i="1"/>
  <c r="T222" i="1"/>
  <c r="T221" i="1" s="1"/>
  <c r="T18" i="1"/>
  <c r="T144" i="1"/>
  <c r="T99" i="1" l="1"/>
  <c r="T195" i="1"/>
  <c r="R128" i="1"/>
  <c r="T142" i="1"/>
  <c r="T128" i="1"/>
  <c r="R81" i="1"/>
  <c r="R44" i="1"/>
  <c r="R16" i="1"/>
  <c r="R58" i="1"/>
  <c r="T58" i="1"/>
  <c r="T44" i="1"/>
  <c r="T17" i="1"/>
  <c r="T16" i="1" s="1"/>
  <c r="T9" i="1"/>
  <c r="T82" i="1"/>
  <c r="T81" i="1" l="1"/>
  <c r="R177" i="1" l="1"/>
  <c r="L178" i="1"/>
  <c r="K177" i="1"/>
  <c r="L177" i="1"/>
  <c r="R178" i="1"/>
  <c r="S178" i="1"/>
  <c r="K178" i="1"/>
  <c r="S177" i="1"/>
  <c r="L176" i="1" l="1"/>
  <c r="S176" i="1"/>
  <c r="K176" i="1"/>
  <c r="R176" i="1"/>
  <c r="T178" i="1"/>
  <c r="M177" i="1"/>
  <c r="M178" i="1"/>
  <c r="T177" i="1"/>
  <c r="T176" i="1" l="1"/>
  <c r="M176" i="1"/>
  <c r="R190" i="1" l="1"/>
  <c r="L190" i="1"/>
  <c r="L191" i="1"/>
  <c r="R191" i="1"/>
  <c r="S191" i="1"/>
  <c r="K191" i="1"/>
  <c r="K190" i="1"/>
  <c r="S190" i="1"/>
  <c r="S189" i="1" l="1"/>
  <c r="S265" i="1" s="1"/>
  <c r="K189" i="1"/>
  <c r="K265" i="1" s="1"/>
  <c r="L189" i="1"/>
  <c r="L265" i="1" s="1"/>
  <c r="R189" i="1"/>
  <c r="R265" i="1" s="1"/>
  <c r="T191" i="1"/>
  <c r="M190" i="1"/>
  <c r="T190" i="1"/>
  <c r="M191" i="1"/>
  <c r="T189" i="1" l="1"/>
  <c r="M189" i="1"/>
  <c r="M265" i="1" s="1"/>
  <c r="T265" i="1" l="1"/>
</calcChain>
</file>

<file path=xl/sharedStrings.xml><?xml version="1.0" encoding="utf-8"?>
<sst xmlns="http://schemas.openxmlformats.org/spreadsheetml/2006/main" count="1311" uniqueCount="535">
  <si>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</si>
  <si>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</si>
  <si>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</si>
  <si>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</si>
  <si>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</si>
  <si>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</si>
  <si>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</si>
  <si>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</si>
  <si>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</si>
  <si>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</si>
  <si>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</si>
  <si>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</si>
  <si>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</si>
  <si>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3.1</t>
  </si>
  <si>
    <t>4.1</t>
  </si>
  <si>
    <t>5.1</t>
  </si>
  <si>
    <t>5.2</t>
  </si>
  <si>
    <t>7.1</t>
  </si>
  <si>
    <t>8.1</t>
  </si>
  <si>
    <t>8.2</t>
  </si>
  <si>
    <t xml:space="preserve">OBRA: </t>
  </si>
  <si>
    <t>LOCAL:</t>
  </si>
  <si>
    <t>TOTAL:</t>
  </si>
  <si>
    <t>1.2</t>
  </si>
  <si>
    <t>4.2</t>
  </si>
  <si>
    <t>LIXAMENTO DE MADEIRA PARA APLICAÇÃO DE FUNDO OU PINTURA. AF_01/2021</t>
  </si>
  <si>
    <t>PINTURA FUNDO NIVELADOR ALQUÍDICO BRANCO EM MADEIRA. AF_01/2021</t>
  </si>
  <si>
    <t>9.1</t>
  </si>
  <si>
    <t>9.2</t>
  </si>
  <si>
    <t>KG</t>
  </si>
  <si>
    <t>M3XKM</t>
  </si>
  <si>
    <t>UN</t>
  </si>
  <si>
    <t>M2</t>
  </si>
  <si>
    <t>H</t>
  </si>
  <si>
    <t>M3</t>
  </si>
  <si>
    <t>M</t>
  </si>
  <si>
    <t>PORTA DE FERRO, DE ABRIR, TIPO GRADE COM CHAPA, COM GUARNIÇÕES. AF_12/2019</t>
  </si>
  <si>
    <t>LIXAMENTO MANUAL EM SUPERFÍCIES METÁLICAS EM OBRA. AF_01/2020</t>
  </si>
  <si>
    <t>PINTURA COM TINTA ALQUÍDICA DE FUNDO (TIPO ZARCÃO) APLICADA A ROLO OU PINCEL SOBRE PERFIL METÁLICO EXECUTADO EM FÁBRICA (POR DEMÃO). AF_01/2020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</si>
  <si>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</si>
  <si>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BRILHANTE) APLICADA A ROLO OU PINCEL SOBRE PERFIL METÁLICO EXECUTADO EM FÁBRICA (POR DEMÃO). AF_01/2020</t>
  </si>
  <si>
    <t>PINTURA COM TINTA ALQUÍDICA DE ACABAMENTO (ESMALTE SINTÉTICO ACETINADO) APLICADA A ROLO OU PINCEL SOBRE SUPERFÍCIES METÁLICAS (EXCETO PERFIL) EXECUTADO EM OBRA (02 DEMÃOS). AF_01/2020</t>
  </si>
  <si>
    <t>PINTURA COM TINTA ALQUÍDICA DE ACABAMENTO (ESMALTE SINTÉTICO BRILHANTE) APLICADA A ROLO OU PINCEL SOBRE SUPERFÍCIES METÁLICAS (EXCETO PERFIL) EXECUTADO EM OBRA (02 DEMÃOS). AF_01/2020</t>
  </si>
  <si>
    <t>ALVENARIA DE VEDAÇÃO DE BLOCOS CERÂMICOS MACIÇOS DE 5X10X20CM (ESPESSURA 10CM) E ARGAMASSA DE ASSENTAMENTO COM PREPARO EM BETONEIRA. AF_05/2020</t>
  </si>
  <si>
    <t>PISO VINÍLICO SEMI-FLEXÍVEL EM PLACAS, PADRÃO LISO, ESPESSURA 3,2 MM, FIXADO COM COLA. AF_09/2020</t>
  </si>
  <si>
    <t>RODAPÉ EM MADEIRA, ALTURA 7CM, FIXADO COM COLA E PARAFUSOS. AF_09/2020</t>
  </si>
  <si>
    <t>PISO EM TACO DE MADEIRA 7X21CM, FIXADO COM COLA BASE DE PVA. AF_09/2020</t>
  </si>
  <si>
    <t>REASSENTAMENTO DE BLOCOS 16 FACES PARA PISO INTERTRAVADO, ESPESSURA DE 6 CM, EM CALÇADA, COM REAPROVEITAMENTO DOS BLOCOS 16 FACES - INCLUSO RETIRADA E COLOCAÇÃO DO MATERIAL. AF_12/2020</t>
  </si>
  <si>
    <t>HIDRANTE SUBTERRÂNEO PREDIAL (COM CURVA LONGA E CAIXA), DN 75 MM - FORNECIMENTO E INSTALAÇÃO. AF_10/2020</t>
  </si>
  <si>
    <t>NIPLE, EM FERRO GALVANIZADO, 4", CONEXÃO ROSQUEADA, INSTALADO EM REDE DE ALIMENTAÇÃO PARA HIDRANTE - FORNECIMENTO E INSTALAÇÃO. AF_10/2020</t>
  </si>
  <si>
    <t>APLICAÇÃO MASSA ACRÍLICA PARA MADEIRA, PARA PINTURA COM TINTA DE ACABAMENTO (PIGMENTADA). AF_01/2021</t>
  </si>
  <si>
    <t>PINTURA VERNIZ (INCOLOR) ALQUÍDICO EM MADEIRA, USO INTERNO E EXTERNO, 2 DEMÃOS. AF_01/2021</t>
  </si>
  <si>
    <t>PINTURA TINTA DE ACABAMENTO (PIGMENTADA) ESMALTE SINTÉTICO BRILHANTE EM MADEIRA, 2 DEMÃOS. AF_01/2021</t>
  </si>
  <si>
    <t>PINTURA DE PISO COM TINTA ACRÍLICA, APLICAÇÃO MANUAL, 2 DEMÃOS, INCLUSO FUNDO PREPARADOR. AF_05/2021</t>
  </si>
  <si>
    <t>REGISTRO OU VÁLVULA GLOBO ANGULAR EM LATÃO, PARA HIDRANTES EM INSTALAÇÃO PREDIAL DE INCÊNDIO, 45 GRAUS, 2 1/2" - FORNECIMENTO E INSTALAÇÃO. AF_08/2021</t>
  </si>
  <si>
    <t>CONTRAPISO EM ARGAMASSA PRONTA, PREPARO MANUAL, APLICADO EM ÁREAS MOLHADAS SOBRE LAJE, ADERIDO, ACABAMENTO NÃO REFORÇADO, ESPESSURA 2CM. AF_07/2021</t>
  </si>
  <si>
    <t>TUBO PVC, SÉRIE R, ÁGUA PLUVIAL, DN 100 MM, FORNECIDO E INSTALADO EM CONDUTORES VERTICAIS DE ÁGUAS PLUVIAIS. AF_06/2022</t>
  </si>
  <si>
    <t>JOELHO 45 GRAUS, PVC, SERIE R, ÁGUA PLUVIAL, DN 100 MM, JUNTA ELÁSTICA, FORNECIDO E INSTALADO EM CONDUTORES VERTICAIS DE ÁGUAS PLUVIAIS. AF_06/2022</t>
  </si>
  <si>
    <t>ENGENHEIRO CIVIL DE OBRA PLENO COM ENCARGOS COMPLEMENTARES</t>
  </si>
  <si>
    <t>MESTRE DE OBRAS COM ENCARGOS COMPLEMENTARES</t>
  </si>
  <si>
    <t>PORTA DE MADEIRA PARA PINTURA, SEMI-OCA (LEVE OU MÉDIA), 90X210CM, ESPESSURA DE 3,5CM, INCLUSO DOBRADIÇAS - FORNECIMENTO E INSTALAÇÃO. AF_12/2019</t>
  </si>
  <si>
    <t>PORTA DE ALUMÍNIO DE ABRIR COM LAMBRI, COM GUARNIÇÃO, FIXAÇÃO COM PARAFUSOS - FORNECIMENTO E INSTALAÇÃO. AF_12/2019</t>
  </si>
  <si>
    <t>FABRICAÇÃO DE FÔRMA PARA LAJES, EM MADEIRA SERRADA, E=25 MM. AF_09/2020</t>
  </si>
  <si>
    <t>TUBO DE AÇO GALVANIZADO COM COSTURA, CLASSE MÉDIA, CONEXÃO RANHURADA, DN 65 (2 1/2"), INSTALADO EM PRUMADAS - FORNECIMENTO E INSTALAÇÃO. AF_10/2020</t>
  </si>
  <si>
    <t>TRAMA DE AÇO COMPOSTA POR TERÇAS PARA TELHADOS DE ATÉ 2 ÁGUAS PARA TELHA ONDULADA DE FIBROCIMENTO, METÁLICA, PLÁSTICA OU TERMOACÚSTICA, INCLUSO TRANSPORTE VERTICAL. AF_07/2019</t>
  </si>
  <si>
    <t>ARMAÇÃO DE LAJE DE ESTRUTURA CONVENCIONAL DE CONCRETO ARMADO UTILIZANDO AÇO CA-60 DE 4,2 MM - MONTAGEM. AF_06/2022</t>
  </si>
  <si>
    <t>ARMAÇÃO DE LAJE DE ESTRUTURA CONVENCIONAL DE CONCRETO ARMADO UTILIZANDO AÇO CA-50 DE 8,0 MM - MONTAGEM. AF_06/2022</t>
  </si>
  <si>
    <t>TELHAMENTO COM TELHA ONDULADA DE FIBROCIMENTO E = 6 MM, COM RECOBRIMENTO LATERAL DE 1/4 DE ONDA PARA TELHADO COM INCLINAÇÃO MAIOR QUE 10°, COM ATÉ 2 ÁGUAS, INCLUSO IÇAMENTO. AF_07/2019</t>
  </si>
  <si>
    <t>CALHA EM CHAPA DE AÇO GALVANIZADO NÚMERO 24, DESENVOLVIMENTO DE 100 CM, INCLUSO TRANSPORTE VERTICAL. AF_07/2019</t>
  </si>
  <si>
    <t>TELHAMENTO COM TELHA CERÂMICA DE ENCAIXE, TIPO FRANCESA, COM ATÉ 2 ÁGUAS, INCLUSO TRANSPORTE VERTICAL. AF_07/2019</t>
  </si>
  <si>
    <t>REGISTRO DE GAVETA BRUTO, LATÃO, ROSCÁVEL, 2 1/2" - FORNECIMENTO E INSTALAÇÃO. AF_08/2021</t>
  </si>
  <si>
    <t>REGISTRO DE GAVETA BRUTO, LATÃO, ROSCÁVEL, 1", COM ACABAMENTO E CANOPLA CROMADOS - FORNECIMENTO E INSTALAÇÃO. AF_08/2021</t>
  </si>
  <si>
    <t>CURVA 90 GRAUS, PVC, SERIE R, ÁGUA PLUVIAL, DN 100 MM, JUNTA ELÁSTICA, FORNECIDO E INSTALADO EM CONDUTORES VERTICAIS DE ÁGUAS PLUVIAIS. AF_06/2022</t>
  </si>
  <si>
    <t>TRANSPORTE COM CAMINHÃO BASCULANTE DE 10 M³, EM VIA URBANA PAVIMENTADA, DMT ATÉ 30 KM (UNIDADE: M3XKM). AF_07/2020</t>
  </si>
  <si>
    <t>FABRICAÇÃO, MONTAGEM E DESMONTAGEM DE FORMA PARA RADIER, PISO DE CONCRETO OU LAJE SOBRE SOLO, EM MADEIRA SERRADA, 4 UTILIZAÇÕES. AF_09/2021</t>
  </si>
  <si>
    <t>CONCRETAGEM DE RADIER, PISO DE CONCRETO OU LAJE SOBRE SOLO, FCK 30 MPA - LANÇAMENTO, ADENSAMENTO E ACABAMENTO. AF_09/2021</t>
  </si>
  <si>
    <t>APLICAÇÃO DE LONA PLÁSTICA PARA EXECUÇÃO DE PAVIMENTOS DE CONCRETO. AF_04/2022</t>
  </si>
  <si>
    <t>TÊ, EM AÇO, CONEXÃO RANHURADA, DN 65 (2 1/2"), INSTALADO EM PRUMADAS - FORNECIMENTO E INSTALAÇÃO. AF_10/2020</t>
  </si>
  <si>
    <t>TÊ, EM AÇO, CONEXÃO SOLDADA, DN 65 (2 1/2"), INSTALADO EM REDE DE ALIMENTAÇÃO PARA HIDRANTE - FORNECIMENTO E INSTALAÇÃO. AF_10/2020</t>
  </si>
  <si>
    <t>CURVA 45 GRAUS, EM AÇO, CONEXÃO SOLDADA, DN 20 (3/4"), INSTALADO EM RAMAIS E SUB-RAMAIS DE GÁS - FORNECIMENTO E INSTALAÇÃO. AF_10/2020</t>
  </si>
  <si>
    <t>RODAPÉ EM POLIESTIRENO, ALTURA 5 CM. AF_09/2020</t>
  </si>
  <si>
    <t>LIMPEZA DE SUPERFÍCIE COM JATO DE ALTA PRESSÃO. AF_04/2019</t>
  </si>
  <si>
    <t>SINAPI</t>
  </si>
  <si>
    <t>Referência SINAPI</t>
  </si>
  <si>
    <t>BDI 1 (%)</t>
  </si>
  <si>
    <t>BDI 2 (%)</t>
  </si>
  <si>
    <t>FONTE</t>
  </si>
  <si>
    <t>UNID</t>
  </si>
  <si>
    <t>PREÇO TOTAL (R$)</t>
  </si>
  <si>
    <t>BDI</t>
  </si>
  <si>
    <t>BDI 1</t>
  </si>
  <si>
    <t>PREÇO TOTAL EXCLUSO BDI (R$)</t>
  </si>
  <si>
    <t>ESQUADRIAS</t>
  </si>
  <si>
    <t>6.1</t>
  </si>
  <si>
    <t>PINTURA</t>
  </si>
  <si>
    <t>11.1</t>
  </si>
  <si>
    <t>Encargos sociais:</t>
  </si>
  <si>
    <t>EMBOÇO OU MASSA ÚNICA EM ARGAMASSA TRAÇO 1:2:8, PREPARO MECÂNICO COM BETONEIRA 400 L, APLICADA MANUALMENTE EM PANOS DE FACHADA COM PRESENÇA DE VÃOS, ESPESSURA DE 25 MM. AF_08/2022</t>
  </si>
  <si>
    <t>EMBOÇO OU MASSA ÚNICA EM ARGAMASSA TRAÇO 1:2:8, PREPARO MANUAL, APLICADA MANUALMENTE EM PANOS DE FACHADA COM PRESENÇA DE VÃOS, ESPESSURA DE 25 MM. AF_08/2022</t>
  </si>
  <si>
    <t>CHAPISCO APLICADO NO TETO OU EM ESTRUTURA, COM DESEMPENADEIRA DENTADA. ARGAMASSA INDUSTRIALIZADA COM PREPARO MANUAL. AF_10/2022</t>
  </si>
  <si>
    <t>EXTINTOR DE INCÊNDIO PORTÁTIL COM CARGA DE PQS DE 4 KG, CLASSE BC - FORNECIMENTO E INSTALAÇÃO. AF_10/2020_PE</t>
  </si>
  <si>
    <t>12.1</t>
  </si>
  <si>
    <t>12.2</t>
  </si>
  <si>
    <t>PINTURA LÁTEX ACRÍLICA STANDARD, APLICAÇÃO MANUAL EM TETO, DUAS DEMÃOS. AF_04/2023</t>
  </si>
  <si>
    <t>PINTURA LÁTEX ACRÍLICA PREMIUM, APLICAÇÃO MANUAL EM TETO, DUAS DEMÃOS. AF_04/2023</t>
  </si>
  <si>
    <t>PINTURA LÁTEX ACRÍLICA PREMIUM, APLICAÇÃO MANUAL EM PAREDES, DUAS DEMÃOS. AF_04/2023</t>
  </si>
  <si>
    <t>FORNECIMENTO E INSTALAÇÃO DE PLACA DE OBRA COM CHAPA GALVANIZADA E ESTRUTURA DE MADEIRA. AF_03/2022_PS</t>
  </si>
  <si>
    <t>FUNDO SELADOR ACRÍLICO, APLICAÇÃO MANUAL EM TETO, UMA DEMÃO. AF_04/2023</t>
  </si>
  <si>
    <t>CAIXA D´ÁGUA EM POLIÉSTER REFORÇADO COM FIBRA DE VIDRO, 7000 LITROS - FORNECIMENTO E INSTALAÇÃO. AF_06/2021</t>
  </si>
  <si>
    <t>FUNDO SELADOR ACRÍLICO, APLICAÇÃO MANUAL EM PAREDE, UMA DEMÃO. AF_04/2023</t>
  </si>
  <si>
    <t>QUANTITATIVOS</t>
  </si>
  <si>
    <t>Terrenos com tamanho médio de 8,5x15 = 127,50m2</t>
  </si>
  <si>
    <t>1,5m para fora da estrutura</t>
  </si>
  <si>
    <t>5 tesouras inteiras para uma em cada ponta das paredes + 1 em cada lateral do banheiro + 1  no meio dos quartos</t>
  </si>
  <si>
    <t>quarto casal: 9 + quarto solteiro: 7,5 + banheiro 2,52 + sala/cozinha 16,2</t>
  </si>
  <si>
    <t>Banheiro</t>
  </si>
  <si>
    <t>banheiro</t>
  </si>
  <si>
    <t>Quartos</t>
  </si>
  <si>
    <t>Porta de entrada e fundos</t>
  </si>
  <si>
    <t>11,4 das paredes + 5m da entrada + 8m sob o forro + 6m para saídas da caixa e ladrão e limpeza</t>
  </si>
  <si>
    <t>Radier</t>
  </si>
  <si>
    <t>Vigas de bordo</t>
  </si>
  <si>
    <t>(ban 6,6 + quarto casal 12,2 + quarto solt 11 + sala/cozinha 19,2. x 2,6m) - área de esquadrias 17,15</t>
  </si>
  <si>
    <t>6.2</t>
  </si>
  <si>
    <t>10.1</t>
  </si>
  <si>
    <t>10.2</t>
  </si>
  <si>
    <t>12.3</t>
  </si>
  <si>
    <t>SERVIÇOS PRELIMINARES</t>
  </si>
  <si>
    <t>Radier ALTEREI PARA 15CM</t>
  </si>
  <si>
    <t>Área de projeção da cobertura 53,65 + área do beiral da elevação do reservatório 2,7m2 ALTEREI PARA 30CM O BEIRAL DO SUPERIOR</t>
  </si>
  <si>
    <t>13,83m2 beirais + 9 quarto 1 + 7,5 quarto 2 + 16,2 sala/cozinha + 2,7 dos beirais da elevação do reservatório</t>
  </si>
  <si>
    <t>10,68m2 x 0,03m</t>
  </si>
  <si>
    <t>igual a área de cerâmica</t>
  </si>
  <si>
    <t>4 portas 0,8 e 1 porta 0,6 x 2 lados</t>
  </si>
  <si>
    <t>área de reboco externa = 91,47</t>
  </si>
  <si>
    <t>formas</t>
  </si>
  <si>
    <t>4 portas de 0,8 e 1 porta de 0,6. Considerei 30cm para  um lado</t>
  </si>
  <si>
    <t>2,7da elevação do reservatório + 53,65 da residência (considerei os beirais)</t>
  </si>
  <si>
    <t>Paredes do box até 1,5m e todo o piso do banheiro (2,52m2 + (0,9*2 + 1,2) * 1,5. Duas primeiras fiadas: 30,9+8,65m de parede x 0,4mx2 + 30,9*0,12+8,65*0,14</t>
  </si>
  <si>
    <t>embaixo das alvenarias: 30,9x0,12+8,65x0,14 = 4,92m2</t>
  </si>
  <si>
    <t>(parede divisa: 10,65x3,5; frente e fundos 5,65*2*2,6; lateral 7,05 x (2,6+0,55/2); elevação reservatório 11,78m2 -9,17 das esquadrias</t>
  </si>
  <si>
    <t>área de reboco externa = 89,54</t>
  </si>
  <si>
    <t>área de reboco interna + externa = 91,47+89,54</t>
  </si>
  <si>
    <t>3 pilares x 0,2x0,2x3,5 + 5 pilares 0,15x0,25x2,8 + 2 pilares 15x25x4,3m + 2 pilares 15x25x3,9</t>
  </si>
  <si>
    <t>pilares</t>
  </si>
  <si>
    <t>vigas</t>
  </si>
  <si>
    <t>REATERRO MANUAL DE VALAS, COM COMPACTADOR DE SOLOS DE PERCUSSÃO. AF_08/2023</t>
  </si>
  <si>
    <t>ACABAMENTOS PARA FORRO (RODA-FORRO EM PERFIL METÁLICO E PLÁSTICO). AF_08/2023</t>
  </si>
  <si>
    <t>FORRO EM RÉGUAS DE PVC, LISO, PARA AMBIENTES COMERCIAIS, INCLUSIVE ESTRUTURA BIDIRECIONAL DE FIXAÇÃO. AF_08/2023_PS</t>
  </si>
  <si>
    <t>TRATAMENTO DE JUNTA DE DILATAÇÃO, COM TARUGO DE POLIETILENO E SELANTE PU, INCLUSO PREENCHIMENTO COM ESPUMA EXPANSIVA PU. AF_09/2023</t>
  </si>
  <si>
    <t>IMPERMEABILIZAÇÃO DE SUPERFÍCIE COM ARGAMASSA POLIMÉRICA / MEMBRANA ACRÍLICA, 3 DEMÃOS. AF_09/2023</t>
  </si>
  <si>
    <t>FORRO EM RÉGUAS DE PVC, FRISADO, PARA AMBIENTES COMERCIAIS, INCLUSIVE ESTRUTURA BIDIRECIONAL DE FIXAÇÃO. AF_08/2023_PS</t>
  </si>
  <si>
    <t>DEMOLIÇÃO DE ALVENARIA DE BLOCO FURADO, DE FORMA MANUAL, SEM REAPROVEITAMENTO. AF_09/2023</t>
  </si>
  <si>
    <t>DEMOLIÇÃO DE ARGAMASSAS, DE FORMA MANUAL, SEM REAPROVEITAMENTO. AF_09/2023</t>
  </si>
  <si>
    <t>DEMOLIÇÃO DE RODAPÉ CERÂMICO, DE FORMA MANUAL, SEM REAPROVEITAMENTO. AF_09/2023</t>
  </si>
  <si>
    <t>DEMOLIÇÃO DE REVESTIMENTO CERÂMICO, DE FORMA MANUAL, SEM REAPROVEITAMENTO. AF_09/2023</t>
  </si>
  <si>
    <t>REMOÇÃO DE TAPUME/ CHAPAS METÁLICAS E DE MADEIRA, DE FORMA MANUAL, SEM REAPROVEITAMENTO. AF_09/2023</t>
  </si>
  <si>
    <t>REMOÇÃO DE FORROS DE DRYWALL, PVC E FIBROMINERAL, DE FORMA MANUAL, SEM REAPROVEITAMENTO. AF_09/2023</t>
  </si>
  <si>
    <t>REMOÇÃO DE PORTAS, DE FORMA MANUAL, SEM REAPROVEITAMENTO. AF_09/2023</t>
  </si>
  <si>
    <t>REMOÇÃO DE TELHAS DE FIBROCIMENTO METÁLICA E CERÂMICA, DE FORMA MANUAL, SEM REAPROVEITAMENTO. AF_09/2023</t>
  </si>
  <si>
    <t>TAPUME COM TELHA METÁLICA. AF_03/2024</t>
  </si>
  <si>
    <t>LASTRO COM MATERIAL GRANULAR (PEDRA BRITADA N.1 E PEDRA BRITADA N.2), APLICADO EM PISOS OU LAJES SOBRE SOLO, ESPESSURA DE *10 CM*. AF_01/2024</t>
  </si>
  <si>
    <t>VERGA PRÉ-FABRICADA COM ATÉ 1,5 M DE VÃO, ESPESSURA DE *15* CM. AF_03/2024</t>
  </si>
  <si>
    <t>COTOVELO 90 GRAUS, EM FERRO GALVANIZADO, CONEXÃO ROSQUEADA, DN 65 MM (2 1/2"), INSTALADO EM RESERVAÇÃO PREDIAL DE ÁGUA - FORNECIMENTO E INSTALAÇÃO. AF_04/2024</t>
  </si>
  <si>
    <t>ADAPTADOR COM FLANGES LIVRES, PVC, SOLDÁVEL, DN 75 MM X 2 1/2", INSTALADO EM RESERVAÇÃO PREDIAL DE ÁGUA - FORNECIMENTO E INSTALAÇÃO. AF_04/2024</t>
  </si>
  <si>
    <t>APLICAÇÃO MANUAL DE FUNDO SELADOR ACRÍLICO EM PAREDES EXTERNAS DE CASAS. AF_03/2024</t>
  </si>
  <si>
    <t>EMBOÇO, EM ARGAMASSA TRAÇO 1:2:8, PREPARO MECÂNICO, APLICADO MANUALMENTE EM PAREDES INTERNAS DE AMBIENTES COM ÁREA ENTRE 5M² E 10M², E = 10MM, COM TALISCAS. AF_03/2024</t>
  </si>
  <si>
    <t>MASSA ÚNICA, EM ARGAMASSA TRAÇO 1:2:8, PREPARO MECÂNICO, APLICADA MANUALMENTE EM TETO, E = 10MM, COM TALISCAS. AF_03/2024</t>
  </si>
  <si>
    <t>5 portas 0,8 e 1 porta 0,6 x 2 lados</t>
  </si>
  <si>
    <t>6 portas 0,8 e 1 porta 0,6 x 2 lados</t>
  </si>
  <si>
    <t>REVESTIMENTO CERÂMICO PARA PISO COM PLACAS TIPO ESMALTADA DE DIMENSÕES 45X45 CM APLICADA EM AMBIENTES DE ÁREA MAIOR QUE 10 M2. AF_02/2023_PE</t>
  </si>
  <si>
    <t>RODAPÉ CERÂMICO DE 7CM DE ALTURA COM PLACAS TIPO ESMALTADA DE DIMENSÕES 45X45CM. AF_02/2023</t>
  </si>
  <si>
    <t>1.3</t>
  </si>
  <si>
    <t>1.4</t>
  </si>
  <si>
    <t>1.5</t>
  </si>
  <si>
    <t>COMPOSIÇÃO</t>
  </si>
  <si>
    <t>PISOS E RODAPÉS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</si>
  <si>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</si>
  <si>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</si>
  <si>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</si>
  <si>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</si>
  <si>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</si>
  <si>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</si>
  <si>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</si>
  <si>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</si>
  <si>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5 portas de 0,8 e 1 porta de 0,6. Considerei 30cm para  um lado</t>
  </si>
  <si>
    <t>6 portas de 0,8 e 1 porta de 0,6. Considerei 30cm para  um lado</t>
  </si>
  <si>
    <t>7 portas de 0,8 e 1 porta de 0,6. Considerei 30cm para  um lado</t>
  </si>
  <si>
    <t>8 portas de 0,8 e 1 porta de 0,6. Considerei 30cm para  um lado</t>
  </si>
  <si>
    <t>4.1.1</t>
  </si>
  <si>
    <t>4.1.2</t>
  </si>
  <si>
    <t>4.2.1</t>
  </si>
  <si>
    <t>4.2.2</t>
  </si>
  <si>
    <t>4.3</t>
  </si>
  <si>
    <t>4.3.1</t>
  </si>
  <si>
    <t>4.3.2</t>
  </si>
  <si>
    <t>4.3.3</t>
  </si>
  <si>
    <t>5.1.1</t>
  </si>
  <si>
    <t>5.1.2</t>
  </si>
  <si>
    <t>5.2.1</t>
  </si>
  <si>
    <t>5.2.2</t>
  </si>
  <si>
    <t>ESQUADRIAS - PINTURA ESQUADRIAS METÁLICAS</t>
  </si>
  <si>
    <t>6.3</t>
  </si>
  <si>
    <t>6.1.1</t>
  </si>
  <si>
    <t>6.1.2</t>
  </si>
  <si>
    <t>6.1.3</t>
  </si>
  <si>
    <t>6.2.1</t>
  </si>
  <si>
    <t>6.2.2</t>
  </si>
  <si>
    <t>6.3.1</t>
  </si>
  <si>
    <t>6.4</t>
  </si>
  <si>
    <t>6.4.1</t>
  </si>
  <si>
    <t>6.4.2</t>
  </si>
  <si>
    <t>6.4.3</t>
  </si>
  <si>
    <t>6.4.4</t>
  </si>
  <si>
    <t>6.4.5</t>
  </si>
  <si>
    <t>PPCI</t>
  </si>
  <si>
    <t>SPDA</t>
  </si>
  <si>
    <t>LIXAMENTO DE PISO DE MADEIRA, COM USO DE POLIDORA POLITRIZ</t>
  </si>
  <si>
    <t>CAIXA EQUIPOTENCIAL COM 11 TERMINAIS</t>
  </si>
  <si>
    <t>CAIXA DE INSPEÇÃO PARA ATERRAMENTO</t>
  </si>
  <si>
    <t>CONEXÃO BARRA CHATA COM CABO DE COBRE</t>
  </si>
  <si>
    <t>TERMINAL AEREO 300mm</t>
  </si>
  <si>
    <t>BARRA CHATA EM ALUMÍNIO 7/8" x 1/8"</t>
  </si>
  <si>
    <t>MALHA DE ATERRAMENTO 50mm² ABERTURA DE VALA E INSTALAÇÃO</t>
  </si>
  <si>
    <t>ELETRODUTO RÍGIDO ROSCÁVEL, PVC, DN 85 MM (3"), INCLUI FIXAÇÃO - FORNECIMENTO E INSTALAÇÃO.</t>
  </si>
  <si>
    <t>EMENDA DE BARRA CHATA (SPDA)</t>
  </si>
  <si>
    <t>FIXAÇÃO DE BARRA CHATA EM TELHADO - REBITE DE REPUXO DE ALUMINIO 4,8 X 16 mm</t>
  </si>
  <si>
    <t>DEMOLICAO CONTRAPISO/CAM.REGUL.PARA PISOS ATE 5cm</t>
  </si>
  <si>
    <t>REMOÇÃO DE ENTULHO DE FORMA MANUAL</t>
  </si>
  <si>
    <t>quarto casal: 9 + quarto solteiro: 7,5 + banheiro 2,52 + sala/cozinha 16,3</t>
  </si>
  <si>
    <t>quarto casal: 9 + quarto solteiro: 7,5 + banheiro 2,52 + sala/cozinha 16,4</t>
  </si>
  <si>
    <t>2.3</t>
  </si>
  <si>
    <t>2.3.1</t>
  </si>
  <si>
    <t>2.3.2</t>
  </si>
  <si>
    <t>12.4</t>
  </si>
  <si>
    <t>13.1</t>
  </si>
  <si>
    <t>13.2</t>
  </si>
  <si>
    <t>13.3</t>
  </si>
  <si>
    <t>13.4</t>
  </si>
  <si>
    <t>14.1</t>
  </si>
  <si>
    <t>14.2</t>
  </si>
  <si>
    <t>14.3</t>
  </si>
  <si>
    <t>2.4</t>
  </si>
  <si>
    <t>CHAPISCO APLICADO EM ALVENARIA (COM PRESENÇA DE VÃOS) E ESTRUTURAS DE CONCRETO DE FACHADA, COM COLHER DE PEDREIRO. ARGAMASSA TRAÇO 1:3 COM PREPARO EM BETONEIRA 400L. AF_10/2022</t>
  </si>
  <si>
    <t>ESCAVAÇÃO MANUAL DE VALA. AF_09/2024</t>
  </si>
  <si>
    <t>LUMINÁRIA DE EMERGÊNCIA, COM 30 LÂMPADAS LED DE 2 W, SEM REATOR - FORNECIMENTO E INSTALAÇÃO. AF_09/2024</t>
  </si>
  <si>
    <t>LOCAÇÃO CONVENCIONAL DE OBRA, UTILIZANDO GABARITO DE TÁBUAS CORRIDAS PONTALETADAS A CADA 2,00M - 2 UTILIZAÇÕES. AF_03/2024</t>
  </si>
  <si>
    <t>CONCRETAGEM DE EDIFICAÇÕES (PAREDES E LAJES) FEITAS COM SISTEMA DE FÔRMAS MANUSEÁVEIS, COM CONCRETO USINADO AUTOADENSÁVEL FCK 25 MPA - LANÇAMENTO E ACABAMENTO. AF_09/2024</t>
  </si>
  <si>
    <t>TELHA TRAPEZOIDAL EM ACO ZINCADO, SEM PINTURA, ALTURA DE APROXIMADAMENTE 40 MM, ESPESSURA DE 0,50 MM E LARGURA UTIL DE 980 MM</t>
  </si>
  <si>
    <t>14.4</t>
  </si>
  <si>
    <t>2.4.1</t>
  </si>
  <si>
    <t>2.4.2</t>
  </si>
  <si>
    <t>2.4.3</t>
  </si>
  <si>
    <t>2.4.4</t>
  </si>
  <si>
    <t>quarto casal: 9 + quarto solteiro: 7,5 + banheiro 2,52 + sala/cozinha 16,5</t>
  </si>
  <si>
    <t>9.3</t>
  </si>
  <si>
    <t>9.4</t>
  </si>
  <si>
    <t>9.5</t>
  </si>
  <si>
    <t>15.1</t>
  </si>
  <si>
    <t>15.2</t>
  </si>
  <si>
    <t>15.3</t>
  </si>
  <si>
    <t>15.4</t>
  </si>
  <si>
    <t>16.1</t>
  </si>
  <si>
    <t>16.2</t>
  </si>
  <si>
    <t>16.3</t>
  </si>
  <si>
    <t>14.5</t>
  </si>
  <si>
    <t>quarto casal: 9 + quarto solteiro: 7,5 + banheiro 2,52 + sala/cozinha 16,6</t>
  </si>
  <si>
    <t>ALVENARIA DE VEDAÇÃO DE BLOCOS CERÂMICOS FURADOS NA HORIZONTAL DE 19X19X29 CM E ARGAMASSA DE ASSENTAMENTO COM PREPARO EM BETONEIRA.</t>
  </si>
  <si>
    <t>REMOÇÃO DE PISO DE MADEIRA, DE FORMA MANUAL, SEM REAPROVEITAMENTO.</t>
  </si>
  <si>
    <t>LIMPEZA FINAL DA OBRA</t>
  </si>
  <si>
    <t>2.3.3</t>
  </si>
  <si>
    <t>2.3.4</t>
  </si>
  <si>
    <t>2.4.5</t>
  </si>
  <si>
    <t>2.4.6</t>
  </si>
  <si>
    <t>2.4.7</t>
  </si>
  <si>
    <t>4.3.4</t>
  </si>
  <si>
    <t>PLUVIAL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</si>
  <si>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</si>
  <si>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</si>
  <si>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</si>
  <si>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</si>
  <si>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</si>
  <si>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</si>
  <si>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</si>
  <si>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</si>
  <si>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</si>
  <si>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</si>
  <si>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</si>
  <si>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</si>
  <si>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</si>
  <si>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</si>
  <si>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</si>
  <si>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</si>
  <si>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</si>
  <si>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</si>
  <si>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</si>
  <si>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LIMPEZA FINAL</t>
  </si>
  <si>
    <t>ADAPTADOR STORTZ 2.1/2 - 1.1/2</t>
  </si>
  <si>
    <t>CENTRAL DE ALARME DE INCENDIO - FORNECIMENTO E INSTALAÇÃO</t>
  </si>
  <si>
    <t>SIRENE AUDIOVISUAL CONVENCIONAL</t>
  </si>
  <si>
    <t>ELETRODUTO ANTI-CHAMA 3/4" - VERMELHO</t>
  </si>
  <si>
    <t>LUVA PARA ELETRODUTO, PVC VERMELHO, DN 25 MM (3/4"), INSTALADA EM LAJES E FORRO - FORNECIMENTO E INSTALAÇÃO</t>
  </si>
  <si>
    <t>ABRAÇADEIRA TIPO U, PARA FIXAÇÃO TUBULAÇÃO DE 2 1/2" NO SUPORTE L - FORNECIMENTO E INSTALAÇÃO.</t>
  </si>
  <si>
    <t>BUCHA DE REDUCAO 2.1/2"" x 1""</t>
  </si>
  <si>
    <t>REDE HIDRÁULICA DE INCÊNDIO- BOMBAS (KIT CONEXÃO PARA LIGAÇÃO CAIXAS D´ÁGUA)</t>
  </si>
  <si>
    <t>MOTO BOMBA PARA INCENDIO 1,5CV</t>
  </si>
  <si>
    <t>NIPLE DUPLO GALVANIZADO 2.1/2""</t>
  </si>
  <si>
    <t>QUADRO DE COMANDO PARA BOMBA - SISTEMA DE PPCI</t>
  </si>
  <si>
    <t>SUPORTE TIPO ''L'' PARA TUBULAÇÃO C/ PARAFUSO</t>
  </si>
  <si>
    <t>SUPORTE TIPO ''L'' PARA TUBULAÇÃO</t>
  </si>
  <si>
    <t>CASA DE BOMBAS</t>
  </si>
  <si>
    <t>PLACA DE SINALIZACAO DE SEGURANCA CONTRA INCENDIO, FOTOLUMINESCENTE, RETANGULAR, ANTI-CHAMAS</t>
  </si>
  <si>
    <t>LUMINÁRIA DE EMERGÊNCIA, BLOCO AUTÔNOMO COM 2 FÁROIS - 
FORNECIMENTO E INSTALAÇÃO - led - 1500 lumens IP67/68</t>
  </si>
  <si>
    <t>BARRA ANTI PANICO PARA PORTAS</t>
  </si>
  <si>
    <t>MOTO BOMBA PARA INCENDIO 7,5CV</t>
  </si>
  <si>
    <t>15.24</t>
  </si>
  <si>
    <t>7 portas 0,8 e 1 porta 0,6 x 2 lados</t>
  </si>
  <si>
    <t>15.25</t>
  </si>
  <si>
    <t>8 portas 0,8 e 1 porta 0,6 x 2 lados</t>
  </si>
  <si>
    <t>15.26</t>
  </si>
  <si>
    <t>9 portas 0,8 e 1 porta 0,6 x 2 lados</t>
  </si>
  <si>
    <t>15.27</t>
  </si>
  <si>
    <t>10 portas 0,8 e 1 porta 0,6 x 2 lados</t>
  </si>
  <si>
    <t>15.28</t>
  </si>
  <si>
    <t>11 portas 0,8 e 1 porta 0,6 x 2 lados</t>
  </si>
  <si>
    <t>15.29</t>
  </si>
  <si>
    <t>12 portas 0,8 e 1 porta 0,6 x 2 lados</t>
  </si>
  <si>
    <t>15.30</t>
  </si>
  <si>
    <t>13 portas 0,8 e 1 porta 0,6 x 2 lados</t>
  </si>
  <si>
    <t>15.31</t>
  </si>
  <si>
    <t>14 portas 0,8 e 1 porta 0,6 x 2 lados</t>
  </si>
  <si>
    <t>15.32</t>
  </si>
  <si>
    <t>15 portas 0,8 e 1 porta 0,6 x 2 lados</t>
  </si>
  <si>
    <t>15.33</t>
  </si>
  <si>
    <t>16 portas 0,8 e 1 porta 0,6 x 2 lados</t>
  </si>
  <si>
    <t>15.34</t>
  </si>
  <si>
    <t>17 portas 0,8 e 1 porta 0,6 x 2 lados</t>
  </si>
  <si>
    <t>15.35</t>
  </si>
  <si>
    <t>18 portas 0,8 e 1 porta 0,6 x 2 lados</t>
  </si>
  <si>
    <t>15.36</t>
  </si>
  <si>
    <t>15.37</t>
  </si>
  <si>
    <t>EMEF RUI BARBOSA</t>
  </si>
  <si>
    <t>Rua Vicente Celestino, 275, Metzer, Campo Bom/RS</t>
  </si>
  <si>
    <t>RETIRADA RODAPE EM MADEIRA</t>
  </si>
  <si>
    <t>PINTURA DE RODAPÉ COM VERNIZ, APLICAÇÃO MANUAL, 2 DEMÃOS.</t>
  </si>
  <si>
    <t>RETIRADA RODA-FORRO EM MADEIRA, SEM APROVEITAMENTO</t>
  </si>
  <si>
    <t>TABEIRA DE MADEIRA LEI, 1A QUALIDADE, 2,5X15,0CM PARA BEIRAL DE TELHADO</t>
  </si>
  <si>
    <t>ALUGUEL ANDAIME METÁLICO TUBULAR DE ENCAIXE, TIPO TORRE, 1,5M LARGURA (LOCAÇÃO 15 DIAS E 4 MONTAGENS/DESMONTAGENS) - FORNECIMENTO E INSTALAÇÃO</t>
  </si>
  <si>
    <t>ALUGUEL ANDAIME METÁLICO TUBULAR DE ENCAIXE, TIPO TORRE, 1,5M LARGURA (LOCAÇÃO 30 DIAS E 4 MONTAGENS/DESMONTAGENS) - FORNECIMENTO E INSTALAÇÃO</t>
  </si>
  <si>
    <t>SELANTE ACRILICO PARA TRATAMENTO / ACABAMENTO SUPERFICIAL DE CONCRETO ESTAMPADO, TIJOLO APARENTE, PEDRAS E OUTROS, 1 DEMÃO.</t>
  </si>
  <si>
    <t>TELHAMENTO COM TELHA TRANSLUCIDA, INCLUSO IÇAMENTO.</t>
  </si>
  <si>
    <t>DEMOLICAO BASE EM CONCRETO</t>
  </si>
  <si>
    <t>CONCRETAGEM DE SAPATAS, FCK 25 MPA, COM USO DE BOMBA  LANÇAMENTO, ADENSAMENTO E ACABAMENTO</t>
  </si>
  <si>
    <t>TUBO DE AÇO GALVANIZADO COM COSTURA, CLASSE MÉDIA, DN 80 (3") - FORNECIMENTO E INSTALAÇÃO</t>
  </si>
  <si>
    <t>FABRICAÇÃO E INSTALAÇÃO DE MEIA TESOURA EM AÇO, VÃO DE 1,35 M, PARA TELHA ONDULADA DE FIBROCIMENTO, METÁLICA, PLÁSTICA OU TERMOACÚSTICA, INCLUSO IÇAMENTO.</t>
  </si>
  <si>
    <t>FABRICAÇÃO E INSTALAÇÃO DE TESOURA INTEIRA EM AÇO, VÃO DE 2,35 M, PARA TELHA ONDULADA DE FIBROCIMENTO, METÁLICA, PLÁSTICA OU TERMOACÚSTICA, INCLUSO IÇAMENTO.</t>
  </si>
  <si>
    <t>RETIRADA E REMOCAO DE CALHA DE ALUMINIO</t>
  </si>
  <si>
    <t>TUBO PVC, SÉRIE R, ÁGUA PLUVIAL, DN 100 MM, FORNECIDO E INSTALADO, ENTERRADO, ÁGUAS PLUVIAIS.</t>
  </si>
  <si>
    <t>ARMACAO EM TELA DE ACO SOLDADA NERVURADA CA-60, 4,2MM, ESPAÇAMENTO DE 15 X 15 CM</t>
  </si>
  <si>
    <t>CONCRETAGEM DE RADIER, PISO DE CONCRETO OU LAJE SOBRE SOLO, FCK 20 MPA - LANÇAMENTO, ADENSAMENTO E ACABAMENTO. AF_09/2021</t>
  </si>
  <si>
    <t>REMOÇÃO DE ESQUADRIAS, DE FORMA MANUAL, COM REAPROVEITAMENTO</t>
  </si>
  <si>
    <t>RECOLOCACAO DE ESQUADRIAS CONSIDERANDO REAPROVEITAMENTO DO MATERIAL</t>
  </si>
  <si>
    <t>DEMOLICAO CALÇADA/PISO CONCRETO</t>
  </si>
  <si>
    <t>REPARO- CORRIMÃO EM ALUMÍNIO.</t>
  </si>
  <si>
    <t>GRAMPEAMENTO PAREDE - TRATAMENTO DE FISSURAS</t>
  </si>
  <si>
    <t>DEMOLIÇÃO DE PAVIMENTO INTERTRAVADO, DE FORMA MANUAL, SEM REAPROVEITAMENTO.</t>
  </si>
  <si>
    <t>CONCRETAGEM DE  VIGAS, PILARES E LAJES FCK 30 MPA, COM USO DE BOMBA  LANÇAMENTO, ADENSAMENTO E ACABAMENTO.</t>
  </si>
  <si>
    <t>TROCA PISO CERÂMICO EXTERNO</t>
  </si>
  <si>
    <t>2.2.5</t>
  </si>
  <si>
    <t>2.2.6</t>
  </si>
  <si>
    <t>TROCA DE PISO PARQUET PARA VINÍLICO</t>
  </si>
  <si>
    <t>TROCA DE PISO PARQUET PARA CERÂMICO</t>
  </si>
  <si>
    <t>MANUTENÇÃO PISO EXISTENTE</t>
  </si>
  <si>
    <t>2.4.8</t>
  </si>
  <si>
    <t>3.1.1</t>
  </si>
  <si>
    <t>FORROS</t>
  </si>
  <si>
    <t>FORROS SALAS</t>
  </si>
  <si>
    <t>3.1.2</t>
  </si>
  <si>
    <t>Terrenos com tamanho médio de 8,5x15 = 127,50m3</t>
  </si>
  <si>
    <t>3.2</t>
  </si>
  <si>
    <t>3.2.1</t>
  </si>
  <si>
    <t>3.2.2</t>
  </si>
  <si>
    <t>3.2.3</t>
  </si>
  <si>
    <t>Terrenos com tamanho médio de 8,5x15 = 127,50m4</t>
  </si>
  <si>
    <t>3.2.4</t>
  </si>
  <si>
    <t>Terrenos com tamanho médio de 8,5x15 = 127,50m5</t>
  </si>
  <si>
    <t>3.2.5</t>
  </si>
  <si>
    <t>Terrenos com tamanho médio de 8,5x15 = 127,50m6</t>
  </si>
  <si>
    <t>3.2.6</t>
  </si>
  <si>
    <t>Terrenos com tamanho médio de 8,5x15 = 127,50m7</t>
  </si>
  <si>
    <t>3.2.7</t>
  </si>
  <si>
    <t>Terrenos com tamanho médio de 8,5x15 = 127,50m8</t>
  </si>
  <si>
    <t>3.2.8</t>
  </si>
  <si>
    <t>Terrenos com tamanho médio de 8,5x15 = 127,50m9</t>
  </si>
  <si>
    <t>PINTURA - PAREDES EXTERNAS</t>
  </si>
  <si>
    <t>4.1.3</t>
  </si>
  <si>
    <t>4.1.4</t>
  </si>
  <si>
    <t>PINTURA - PAREDES INTERNAS</t>
  </si>
  <si>
    <t>PINTURA - VIGAS E PILARES (GINÁSIO + ESCOLA)</t>
  </si>
  <si>
    <t>4.4</t>
  </si>
  <si>
    <t>4.4.1</t>
  </si>
  <si>
    <t>PINTURA - LAJE DE CONCRETO</t>
  </si>
  <si>
    <t>4.5</t>
  </si>
  <si>
    <t>4.5.1</t>
  </si>
  <si>
    <t>4.5.2</t>
  </si>
  <si>
    <t>PINTURA - PISO DE CONCRETO</t>
  </si>
  <si>
    <t>4.6</t>
  </si>
  <si>
    <t>4.6.1</t>
  </si>
  <si>
    <t>4.6.2</t>
  </si>
  <si>
    <t>PINTURA - VERNIZ ACRÍLICO EM TIJOLO À VISTA</t>
  </si>
  <si>
    <t>ESQUADRIAS - TROCA PORTA MADEIRA</t>
  </si>
  <si>
    <t>5.2.3</t>
  </si>
  <si>
    <t>5.3</t>
  </si>
  <si>
    <t>5.3.1</t>
  </si>
  <si>
    <t>5.3.2</t>
  </si>
  <si>
    <t>5.3.3</t>
  </si>
  <si>
    <t>ESQUADRIAS - PINTURA ESQUADRIAS MADEIRA</t>
  </si>
  <si>
    <t>5.4</t>
  </si>
  <si>
    <t>5.4.1</t>
  </si>
  <si>
    <t>5.4.2</t>
  </si>
  <si>
    <t>5.4.3</t>
  </si>
  <si>
    <t>5.4.4</t>
  </si>
  <si>
    <t>ESQUADRIAS - NOVAS</t>
  </si>
  <si>
    <t>COBERTURAS</t>
  </si>
  <si>
    <t>COBERTURA - MANUTENÇÃO TELHADO</t>
  </si>
  <si>
    <t>COBERTURA - MANUTENÇÃO TELHA TRANSLUCIDA</t>
  </si>
  <si>
    <t>COBERTURA - TOLDO ACESSO À SALA DE MÚSICA (IMPLANTAÇÃO)</t>
  </si>
  <si>
    <t>6.3.2</t>
  </si>
  <si>
    <t>6 tesouras inteiras para uma em cada ponta das paredes + 1 em cada lateral do banheiro + 1  no meio dos quartos</t>
  </si>
  <si>
    <t>6.3.3</t>
  </si>
  <si>
    <t>7 tesouras inteiras para uma em cada ponta das paredes + 1 em cada lateral do banheiro + 1  no meio dos quartos</t>
  </si>
  <si>
    <t>6.3.4</t>
  </si>
  <si>
    <t>8 tesouras inteiras para uma em cada ponta das paredes + 1 em cada lateral do banheiro + 1  no meio dos quartos</t>
  </si>
  <si>
    <t>6.3.5</t>
  </si>
  <si>
    <t>9 tesouras inteiras para uma em cada ponta das paredes + 1 em cada lateral do banheiro + 1  no meio dos quartos</t>
  </si>
  <si>
    <t>6.3.6</t>
  </si>
  <si>
    <t>10 tesouras inteiras para uma em cada ponta das paredes + 1 em cada lateral do banheiro + 1  no meio dos quartos</t>
  </si>
  <si>
    <t>6.3.7</t>
  </si>
  <si>
    <t>11 tesouras inteiras para uma em cada ponta das paredes + 1 em cada lateral do banheiro + 1  no meio dos quartos</t>
  </si>
  <si>
    <t>6.3.8</t>
  </si>
  <si>
    <t>12 tesouras inteiras para uma em cada ponta das paredes + 1 em cada lateral do banheiro + 1  no meio dos quartos</t>
  </si>
  <si>
    <t>6.3.9</t>
  </si>
  <si>
    <t>13 tesouras inteiras para uma em cada ponta das paredes + 1 em cada lateral do banheiro + 1  no meio dos quartos</t>
  </si>
  <si>
    <t>COBERTURA - TOLDO JUNTO A ÁREA COBERTA</t>
  </si>
  <si>
    <t>6.4.6</t>
  </si>
  <si>
    <t>6.4.7</t>
  </si>
  <si>
    <t>6.4.8</t>
  </si>
  <si>
    <t>6.4.9</t>
  </si>
  <si>
    <t>7.1.1</t>
  </si>
  <si>
    <t>CALHA METÁLICA</t>
  </si>
  <si>
    <t>7.1.2</t>
  </si>
  <si>
    <t>7.2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</si>
  <si>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</si>
  <si>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</si>
  <si>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</si>
  <si>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</si>
  <si>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</si>
  <si>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</si>
  <si>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</si>
  <si>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</si>
  <si>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CASA DE GÁS</t>
  </si>
  <si>
    <t>8.3</t>
  </si>
  <si>
    <t>Paredes do box até 1,5m e todo o piso do banheiro (2,52m2 + (0,9*2 + 1,2) * 1,5. Duas primeiras fiadas: 30,9+8,65m de parede x 0,4mx2 + 30,9*0,12+8,65*0,15</t>
  </si>
  <si>
    <t>8.4</t>
  </si>
  <si>
    <t>Paredes do box até 1,5m e todo o piso do banheiro (2,52m2 + (0,9*2 + 1,2) * 1,5. Duas primeiras fiadas: 30,9+8,65m de parede x 0,4mx2 + 30,9*0,12+8,65*0,16</t>
  </si>
  <si>
    <t>8.5</t>
  </si>
  <si>
    <t>Paredes do box até 1,5m e todo o piso do banheiro (2,52m2 + (0,9*2 + 1,2) * 1,5. Duas primeiras fiadas: 30,9+8,65m de parede x 0,4mx2 + 30,9*0,12+8,65*0,17</t>
  </si>
  <si>
    <t>8.6</t>
  </si>
  <si>
    <t>Paredes do box até 1,5m e todo o piso do banheiro (2,52m2 + (0,9*2 + 1,2) * 1,5. Duas primeiras fiadas: 30,9+8,65m de parede x 0,4mx2 + 30,9*0,12+8,65*0,18</t>
  </si>
  <si>
    <t>8.7</t>
  </si>
  <si>
    <t>Paredes do box até 1,5m e todo o piso do banheiro (2,52m2 + (0,9*2 + 1,2) * 1,5. Duas primeiras fiadas: 30,9+8,65m de parede x 0,4mx2 + 30,9*0,12+8,65*0,19</t>
  </si>
  <si>
    <t>8.8</t>
  </si>
  <si>
    <t>Paredes do box até 1,5m e todo o piso do banheiro (2,52m2 + (0,9*2 + 1,2) * 1,5. Duas primeiras fiadas: 30,9+8,65m de parede x 0,4mx2 + 30,9*0,12+8,65*0,20</t>
  </si>
  <si>
    <t>8.9</t>
  </si>
  <si>
    <t>Paredes do box até 1,5m e todo o piso do banheiro (2,52m2 + (0,9*2 + 1,2) * 1,5. Duas primeiras fiadas: 30,9+8,65m de parede x 0,4mx2 + 30,9*0,12+8,65*0,21</t>
  </si>
  <si>
    <t>8.10</t>
  </si>
  <si>
    <t>Paredes do box até 1,5m e todo o piso do banheiro (2,52m2 + (0,9*2 + 1,2) * 1,5. Duas primeiras fiadas: 30,9+8,65m de parede x 0,4mx2 + 30,9*0,12+8,65*0,22</t>
  </si>
  <si>
    <t>8.11</t>
  </si>
  <si>
    <t>Paredes do box até 1,5m e todo o piso do banheiro (2,52m2 + (0,9*2 + 1,2) * 1,5. Duas primeiras fiadas: 30,9+8,65m de parede x 0,4mx2 + 30,9*0,12+8,65*0,23</t>
  </si>
  <si>
    <t>8.12</t>
  </si>
  <si>
    <t>Paredes do box até 1,5m e todo o piso do banheiro (2,52m2 + (0,9*2 + 1,2) * 1,5. Duas primeiras fiadas: 30,9+8,65m de parede x 0,4mx2 + 30,9*0,12+8,65*0,24</t>
  </si>
  <si>
    <t>8.13</t>
  </si>
  <si>
    <t>Paredes do box até 1,5m e todo o piso do banheiro (2,52m2 + (0,9*2 + 1,2) * 1,5. Duas primeiras fiadas: 30,9+8,65m de parede x 0,4mx2 + 30,9*0,12+8,65*0,25</t>
  </si>
  <si>
    <t>8.14</t>
  </si>
  <si>
    <t>Paredes do box até 1,5m e todo o piso do banheiro (2,52m2 + (0,9*2 + 1,2) * 1,5. Duas primeiras fiadas: 30,9+8,65m de parede x 0,4mx2 + 30,9*0,12+8,65*0,26</t>
  </si>
  <si>
    <t>8.15</t>
  </si>
  <si>
    <t>Paredes do box até 1,5m e todo o piso do banheiro (2,52m2 + (0,9*2 + 1,2) * 1,5. Duas primeiras fiadas: 30,9+8,65m de parede x 0,4mx2 + 30,9*0,12+8,65*0,27</t>
  </si>
  <si>
    <t>8.16</t>
  </si>
  <si>
    <t>Paredes do box até 1,5m e todo o piso do banheiro (2,52m2 + (0,9*2 + 1,2) * 1,5. Duas primeiras fiadas: 30,9+8,65m de parede x 0,4mx2 + 30,9*0,12+8,65*0,28</t>
  </si>
  <si>
    <t>8.17</t>
  </si>
  <si>
    <t>Paredes do box até 1,5m e todo o piso do banheiro (2,52m2 + (0,9*2 + 1,2) * 1,5. Duas primeiras fiadas: 30,9+8,65m de parede x 0,4mx2 + 30,9*0,12+8,65*0,29</t>
  </si>
  <si>
    <t>8.18</t>
  </si>
  <si>
    <t>Paredes do box até 1,5m e todo o piso do banheiro (2,52m2 + (0,9*2 + 1,2) * 1,5. Duas primeiras fiadas: 30,9+8,65m de parede x 0,4mx2 + 30,9*0,12+8,65*0,30</t>
  </si>
  <si>
    <t>8.19</t>
  </si>
  <si>
    <t>Paredes do box até 1,5m e todo o piso do banheiro (2,52m2 + (0,9*2 + 1,2) * 1,5. Duas primeiras fiadas: 30,9+8,65m de parede x 0,4mx2 + 30,9*0,12+8,65*0,31</t>
  </si>
  <si>
    <t>9.6</t>
  </si>
  <si>
    <t>quarto casal: 9 + quarto solteiro: 7,5 + banheiro 2,52 + sala/cozinha 16,7</t>
  </si>
  <si>
    <t>9.7</t>
  </si>
  <si>
    <t>quarto casal: 9 + quarto solteiro: 7,5 + banheiro 2,52 + sala/cozinha 16,8</t>
  </si>
  <si>
    <t>9.8</t>
  </si>
  <si>
    <t>quarto casal: 9 + quarto solteiro: 7,5 + banheiro 2,52 + sala/cozinha 16,9</t>
  </si>
  <si>
    <t>9.9</t>
  </si>
  <si>
    <t>quarto casal: 9 + quarto solteiro: 7,5 + banheiro 2,52 + sala/cozinha 16,10</t>
  </si>
  <si>
    <t>9.10</t>
  </si>
  <si>
    <t>quarto casal: 9 + quarto solteiro: 7,5 + banheiro 2,52 + sala/cozinha 16,11</t>
  </si>
  <si>
    <t>9.11</t>
  </si>
  <si>
    <t>quarto casal: 9 + quarto solteiro: 7,5 + banheiro 2,52 + sala/cozinha 16,12</t>
  </si>
  <si>
    <t>RAMPA PÁTIO</t>
  </si>
  <si>
    <t>JUNTA DE DILATAÇÃO</t>
  </si>
  <si>
    <t>CORRIMÃO ESCADARIA</t>
  </si>
  <si>
    <t>REPAROS E FISSURAS</t>
  </si>
  <si>
    <t>RADIER P/CAIXAS DE ÁGUA E CASA DE  BOMBAS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</si>
  <si>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</si>
  <si>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</si>
  <si>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</si>
  <si>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</si>
  <si>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</si>
  <si>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</si>
  <si>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</si>
  <si>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</si>
  <si>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</si>
  <si>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</si>
  <si>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</si>
  <si>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</si>
  <si>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</si>
  <si>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</si>
  <si>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</si>
  <si>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</si>
  <si>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</si>
  <si>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</si>
  <si>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</si>
  <si>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ACIONADOR COM SIRENE - FORNECIMENTO E INSTALAÇÃO</t>
  </si>
  <si>
    <t>CABO 4 VIAS BLINDADDO - FORNECIMENTO E INSTALAÇÃO</t>
  </si>
  <si>
    <t>CAIXA DE PASSAGEM VERMELHA 3/4</t>
  </si>
  <si>
    <t>KIT LIGAÇÕES DE BOMBAS - FORNECIMENTO E INSTALAÇÃO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</si>
</sst>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_-&quot;R$&quot;* #,##0.0000_-;\-&quot;R$&quot;* #,##0.0000_-;_-&quot;R$&quot;* &quot;-&quot;??_-;_-@_-"/>
    <numFmt numFmtId="174" formatCode="_(&quot;$&quot;* #,##0.00_);_(&quot;$&quot;* \(#,##0.00\);_(&quot;$&quot;* &quot;-&quot;??_);_(@_)"/>
    <numFmt numFmtId="175" formatCode="#,##0.00\ ;\-#,##0.00\ ;&quot; -&quot;#\ ;@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sz val="11"/>
      <name val="Arial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0" fontId="5" fillId="0" borderId="0"/>
    <xf numFmtId="0" fontId="5" fillId="0" borderId="0"/>
    <xf numFmtId="0" fontId="5" fillId="0" borderId="0"/>
    <xf numFmtId="174" fontId="5" fillId="0" borderId="0" applyFont="0" applyFill="0" applyBorder="0" applyAlignment="0" applyProtection="0"/>
    <xf numFmtId="0" fontId="5" fillId="0" borderId="0"/>
    <xf numFmtId="174" fontId="5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8" borderId="0" applyNumberFormat="0" applyBorder="0" applyAlignment="0" applyProtection="0"/>
    <xf numFmtId="0" fontId="18" fillId="15" borderId="0" applyNumberFormat="0" applyBorder="0" applyAlignment="0" applyProtection="0"/>
    <xf numFmtId="0" fontId="18" fillId="21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13" applyNumberFormat="0" applyAlignment="0" applyProtection="0"/>
    <xf numFmtId="0" fontId="21" fillId="24" borderId="14" applyNumberFormat="0" applyAlignment="0" applyProtection="0"/>
    <xf numFmtId="0" fontId="22" fillId="0" borderId="15" applyNumberFormat="0" applyFill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23" fillId="14" borderId="13" applyNumberFormat="0" applyAlignment="0" applyProtection="0"/>
    <xf numFmtId="0" fontId="2" fillId="0" borderId="0"/>
    <xf numFmtId="0" fontId="24" fillId="29" borderId="0" applyNumberFormat="0" applyBorder="0" applyAlignment="0" applyProtection="0"/>
    <xf numFmtId="0" fontId="25" fillId="15" borderId="0" applyNumberFormat="0" applyBorder="0" applyAlignment="0" applyProtection="0"/>
    <xf numFmtId="0" fontId="6" fillId="0" borderId="0"/>
    <xf numFmtId="0" fontId="5" fillId="15" borderId="16" applyNumberFormat="0" applyAlignment="0" applyProtection="0"/>
    <xf numFmtId="9" fontId="5" fillId="0" borderId="0" applyFill="0" applyBorder="0" applyAlignment="0" applyProtection="0"/>
    <xf numFmtId="0" fontId="26" fillId="23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175" fontId="2" fillId="0" borderId="0"/>
    <xf numFmtId="0" fontId="5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horizontal="center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0" fontId="13" fillId="0" borderId="0" xfId="0" applyFont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8" borderId="10" xfId="3" applyNumberFormat="1" applyFont="1" applyFill="1" applyBorder="1" applyAlignment="1">
      <alignment horizontal="center" vertical="center" wrapText="1"/>
    </xf>
    <xf numFmtId="4" fontId="7" fillId="8" borderId="10" xfId="3" applyNumberFormat="1" applyFont="1" applyFill="1" applyBorder="1" applyAlignment="1">
      <alignment horizontal="center" vertical="center" wrapText="1"/>
    </xf>
    <xf numFmtId="44" fontId="7" fillId="8" borderId="10" xfId="3" applyNumberFormat="1" applyFont="1" applyFill="1" applyBorder="1" applyAlignment="1">
      <alignment horizontal="center" vertical="center" wrapText="1"/>
    </xf>
    <xf numFmtId="3" fontId="15" fillId="9" borderId="3" xfId="3" applyNumberFormat="1" applyFont="1" applyFill="1" applyBorder="1" applyAlignment="1">
      <alignment horizontal="center" vertical="center" wrapText="1"/>
    </xf>
    <xf numFmtId="3" fontId="15" fillId="9" borderId="8" xfId="3" applyNumberFormat="1" applyFont="1" applyFill="1" applyBorder="1" applyAlignment="1">
      <alignment vertical="center" wrapText="1"/>
    </xf>
    <xf numFmtId="3" fontId="15" fillId="9" borderId="11" xfId="3" applyNumberFormat="1" applyFont="1" applyFill="1" applyBorder="1" applyAlignment="1">
      <alignment vertical="center" wrapText="1"/>
    </xf>
    <xf numFmtId="0" fontId="15" fillId="10" borderId="12" xfId="3" applyFont="1" applyFill="1" applyBorder="1" applyAlignment="1">
      <alignment vertical="center" wrapText="1"/>
    </xf>
    <xf numFmtId="0" fontId="15" fillId="10" borderId="12" xfId="3" applyFont="1" applyFill="1" applyBorder="1" applyAlignment="1">
      <alignment horizontal="right" vertical="center" wrapText="1"/>
    </xf>
    <xf numFmtId="3" fontId="15" fillId="7" borderId="10" xfId="3" applyNumberFormat="1" applyFont="1" applyFill="1" applyBorder="1" applyAlignment="1">
      <alignment horizontal="center" vertical="center" wrapText="1"/>
    </xf>
    <xf numFmtId="165" fontId="15" fillId="11" borderId="10" xfId="2" applyNumberFormat="1" applyFont="1" applyFill="1" applyBorder="1" applyAlignment="1" applyProtection="1">
      <alignment horizontal="center" vertical="center" wrapText="1"/>
    </xf>
    <xf numFmtId="0" fontId="15" fillId="10" borderId="4" xfId="3" applyFont="1" applyFill="1" applyBorder="1" applyAlignment="1">
      <alignment horizontal="right" vertical="center" wrapText="1"/>
    </xf>
    <xf numFmtId="44" fontId="15" fillId="10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165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5" fillId="10" borderId="3" xfId="3" applyFont="1" applyFill="1" applyBorder="1" applyAlignment="1">
      <alignment vertical="center" wrapText="1"/>
    </xf>
    <xf numFmtId="0" fontId="15" fillId="10" borderId="10" xfId="3" applyFont="1" applyFill="1" applyBorder="1" applyAlignment="1">
      <alignment vertical="center" wrapText="1"/>
    </xf>
    <xf numFmtId="0" fontId="14" fillId="0" borderId="0" xfId="0" applyFont="1"/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173" fontId="10" fillId="0" borderId="0" xfId="3" applyNumberFormat="1" applyFont="1" applyAlignment="1">
      <alignment vertical="center"/>
    </xf>
    <xf numFmtId="44" fontId="0" fillId="0" borderId="0" xfId="0" applyNumberFormat="1" applyAlignment="1">
      <alignment horizontal="center"/>
    </xf>
    <xf numFmtId="0" fontId="0" fillId="12" borderId="0" xfId="0" applyFill="1"/>
    <xf numFmtId="0" fontId="7" fillId="6" borderId="10" xfId="4" applyFont="1" applyFill="1" applyBorder="1" applyAlignment="1">
      <alignment vertical="center" wrapText="1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10" xfId="3" applyNumberFormat="1" applyFont="1" applyFill="1" applyBorder="1" applyAlignment="1">
      <alignment horizontal="center" vertical="center" wrapText="1"/>
    </xf>
    <xf numFmtId="3" fontId="7" fillId="7" borderId="0" xfId="3" applyNumberFormat="1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7" fillId="7" borderId="0" xfId="3" applyFont="1" applyFill="1" applyAlignment="1">
      <alignment horizontal="center" vertical="center" wrapText="1"/>
    </xf>
    <xf numFmtId="4" fontId="7" fillId="7" borderId="0" xfId="3" applyNumberFormat="1" applyFont="1" applyFill="1" applyAlignment="1">
      <alignment horizontal="center" vertical="center" wrapText="1"/>
    </xf>
    <xf numFmtId="44" fontId="7" fillId="7" borderId="0" xfId="0" applyNumberFormat="1" applyFont="1" applyFill="1" applyAlignment="1">
      <alignment horizontal="center" vertical="center"/>
    </xf>
    <xf numFmtId="44" fontId="7" fillId="7" borderId="0" xfId="3" applyNumberFormat="1" applyFont="1" applyFill="1" applyAlignment="1">
      <alignment horizontal="center" vertical="center" wrapText="1"/>
    </xf>
    <xf numFmtId="165" fontId="15" fillId="10" borderId="10" xfId="2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3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</cellXfs>
  <cellStyles count="64">
    <cellStyle name="20% - Ênfase1 2" xfId="19"/>
    <cellStyle name="20% - Ênfase2 2" xfId="18"/>
    <cellStyle name="20% - Ênfase3 2" xfId="17"/>
    <cellStyle name="20% - Ênfase4 2" xfId="20"/>
    <cellStyle name="20% - Ênfase5 2" xfId="21"/>
    <cellStyle name="20% - Ênfase6 2" xfId="22"/>
    <cellStyle name="40% - Ênfase1 2" xfId="23"/>
    <cellStyle name="40% - Ênfase2 2" xfId="24"/>
    <cellStyle name="40% - Ênfase3 2" xfId="25"/>
    <cellStyle name="40% - Ênfase4 2" xfId="26"/>
    <cellStyle name="40% - Ênfase5 2" xfId="27"/>
    <cellStyle name="40% - Ênfase6 2" xfId="28"/>
    <cellStyle name="60% - Ênfase1 2" xfId="29"/>
    <cellStyle name="60% - Ênfase2 2" xfId="30"/>
    <cellStyle name="60% - Ênfase3 2" xfId="31"/>
    <cellStyle name="60% - Ênfase4 2" xfId="32"/>
    <cellStyle name="60% - Ênfase5 2" xfId="33"/>
    <cellStyle name="60% - Ênfase6 2" xfId="34"/>
    <cellStyle name="Bom 2" xfId="35"/>
    <cellStyle name="Cálculo 2" xfId="36"/>
    <cellStyle name="Célula de Verificação 2" xfId="37"/>
    <cellStyle name="Célula Vinculada 2" xfId="38"/>
    <cellStyle name="Ênfase1 2" xfId="39"/>
    <cellStyle name="Ênfase2 2" xfId="40"/>
    <cellStyle name="Ênfase3 2" xfId="41"/>
    <cellStyle name="Ênfase4 2" xfId="42"/>
    <cellStyle name="Ênfase5 2" xfId="43"/>
    <cellStyle name="Ênfase6 2" xfId="44"/>
    <cellStyle name="Entrada 2" xfId="45"/>
    <cellStyle name="Excel Built-in Normal" xfId="3"/>
    <cellStyle name="Excel Built-in Normal 1" xfId="46"/>
    <cellStyle name="Hiperlink 2" xfId="63"/>
    <cellStyle name="Incorreto 2" xfId="47"/>
    <cellStyle name="Moeda 2" xfId="6"/>
    <cellStyle name="Moeda 3" xfId="16"/>
    <cellStyle name="Moeda 3 2" xfId="14"/>
    <cellStyle name="Neutra 2" xfId="48"/>
    <cellStyle name="Normal" xfId="0" builtinId="0"/>
    <cellStyle name="Normal 2" xfId="4"/>
    <cellStyle name="Normal 2 2" xfId="8"/>
    <cellStyle name="Normal 2 3" xfId="12"/>
    <cellStyle name="Normal 2 4" xfId="49"/>
    <cellStyle name="Normal 2 5" xfId="13"/>
    <cellStyle name="Normal 2 6" xfId="11"/>
    <cellStyle name="Normal 3" xfId="7"/>
    <cellStyle name="Normal 4" xfId="10"/>
    <cellStyle name="Normal 4 2" xfId="62"/>
    <cellStyle name="Normal 4 3" xfId="15"/>
    <cellStyle name="Nota 2" xfId="50"/>
    <cellStyle name="Porcentagem" xfId="1" builtinId="5"/>
    <cellStyle name="Porcentagem 2" xfId="9"/>
    <cellStyle name="Porcentagem 3" xfId="51"/>
    <cellStyle name="Saída 2" xfId="52"/>
    <cellStyle name="Separador de milhares 2" xfId="5"/>
    <cellStyle name="Separador de milhares 3" xfId="61"/>
    <cellStyle name="Texto de Aviso 2" xfId="53"/>
    <cellStyle name="Texto Explicativo 2" xfId="54"/>
    <cellStyle name="Título 1 1" xfId="56"/>
    <cellStyle name="Título 1 2" xfId="55"/>
    <cellStyle name="Título 2 2" xfId="57"/>
    <cellStyle name="Título 3 2" xfId="58"/>
    <cellStyle name="Título 4 2" xfId="59"/>
    <cellStyle name="Total 2" xfId="6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5.%20A%20CASA%20&#201;%20SUA/OR&#199;AMENTOS/Or&#231;amento%20Resid&#234;nci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6"/>
  <sheetViews>
    <sheetView tabSelected="1" zoomScaleNormal="100" workbookViewId="0">
      <pane ySplit="7" topLeftCell="A8" activePane="bottomLeft" state="frozen"/>
      <selection pane="bottomLeft" activeCell="D80" sqref="D80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customWidth="1"/>
    <col min="6" max="6" width="50.42578125" hidden="1" customWidth="1"/>
    <col min="7" max="7" width="10.7109375" customWidth="1"/>
    <col min="8" max="9" width="13" bestFit="1" customWidth="1"/>
    <col min="10" max="10" width="13.5703125" bestFit="1" customWidth="1"/>
    <col min="11" max="11" width="17.42578125" customWidth="1"/>
    <col min="12" max="12" width="16.85546875" customWidth="1"/>
    <col min="13" max="13" width="18.28515625" customWidth="1"/>
    <col min="14" max="14" width="14.140625" bestFit="1" customWidth="1"/>
    <col min="15" max="15" width="13" bestFit="1" customWidth="1"/>
    <col min="16" max="16" width="14.140625" bestFit="1" customWidth="1"/>
    <col min="17" max="17" width="12.28515625" customWidth="1"/>
    <col min="18" max="18" width="18.42578125" customWidth="1"/>
    <col min="19" max="19" width="17" customWidth="1"/>
    <col min="20" max="20" width="17.85546875" style="25" customWidth="1"/>
    <col min="21" max="22" width="13.28515625" style="58" bestFit="1" customWidth="1"/>
    <col min="23" max="27" width="9.140625" style="58"/>
    <col min="28" max="28" width="15.85546875" style="58" bestFit="1" customWidth="1"/>
    <col min="29" max="29" width="14.28515625" style="58" bestFit="1" customWidth="1"/>
  </cols>
  <sheetData>
    <row r="1" spans="1:29" ht="18" x14ac:dyDescent="0.2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9" ht="18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78"/>
      <c r="R2" s="87"/>
      <c r="S2" s="87"/>
      <c r="T2" s="87"/>
    </row>
    <row r="3" spans="1:29" ht="25.5" x14ac:dyDescent="0.25">
      <c r="A3" s="35" t="s">
        <v>20</v>
      </c>
      <c r="B3" s="39"/>
      <c r="C3" s="88" t="s">
        <v>341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21" t="s">
        <v>96</v>
      </c>
      <c r="R3" s="59" t="s">
        <v>83</v>
      </c>
      <c r="S3" s="36" t="s">
        <v>84</v>
      </c>
      <c r="T3" s="38"/>
    </row>
    <row r="4" spans="1:29" x14ac:dyDescent="0.25">
      <c r="A4" s="37" t="s">
        <v>21</v>
      </c>
      <c r="B4" s="40"/>
      <c r="C4" s="89" t="s">
        <v>342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61" t="s">
        <v>82</v>
      </c>
      <c r="R4" s="60"/>
      <c r="S4" s="36" t="s">
        <v>85</v>
      </c>
      <c r="T4" s="38"/>
    </row>
    <row r="5" spans="1:29" x14ac:dyDescent="0.25">
      <c r="A5" s="1"/>
      <c r="B5" s="1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2"/>
      <c r="R5" s="2"/>
      <c r="S5" s="2"/>
      <c r="T5" s="3"/>
    </row>
    <row r="6" spans="1:29" ht="23.25" customHeight="1" x14ac:dyDescent="0.25">
      <c r="A6" s="80" t="s">
        <v>1</v>
      </c>
      <c r="B6" s="80" t="s">
        <v>86</v>
      </c>
      <c r="C6" s="80" t="s">
        <v>2</v>
      </c>
      <c r="D6" s="80" t="s">
        <v>3</v>
      </c>
      <c r="E6" s="80" t="s">
        <v>87</v>
      </c>
      <c r="F6" s="62"/>
      <c r="G6" s="82" t="s">
        <v>4</v>
      </c>
      <c r="H6" s="84" t="s">
        <v>5</v>
      </c>
      <c r="I6" s="85"/>
      <c r="J6" s="86"/>
      <c r="K6" s="84" t="s">
        <v>91</v>
      </c>
      <c r="L6" s="85"/>
      <c r="M6" s="86"/>
      <c r="N6" s="84" t="s">
        <v>6</v>
      </c>
      <c r="O6" s="85"/>
      <c r="P6" s="86"/>
      <c r="Q6" s="90" t="s">
        <v>89</v>
      </c>
      <c r="R6" s="84" t="s">
        <v>88</v>
      </c>
      <c r="S6" s="85"/>
      <c r="T6" s="86"/>
    </row>
    <row r="7" spans="1:29" x14ac:dyDescent="0.25">
      <c r="A7" s="81"/>
      <c r="B7" s="81"/>
      <c r="C7" s="81"/>
      <c r="D7" s="81"/>
      <c r="E7" s="81"/>
      <c r="F7" s="63" t="s">
        <v>110</v>
      </c>
      <c r="G7" s="83"/>
      <c r="H7" s="4" t="s">
        <v>7</v>
      </c>
      <c r="I7" s="4" t="s">
        <v>8</v>
      </c>
      <c r="J7" s="5" t="s">
        <v>9</v>
      </c>
      <c r="K7" s="5" t="s">
        <v>7</v>
      </c>
      <c r="L7" s="5" t="s">
        <v>8</v>
      </c>
      <c r="M7" s="5" t="s">
        <v>9</v>
      </c>
      <c r="N7" s="4" t="s">
        <v>7</v>
      </c>
      <c r="O7" s="4" t="s">
        <v>8</v>
      </c>
      <c r="P7" s="5" t="s">
        <v>9</v>
      </c>
      <c r="Q7" s="91"/>
      <c r="R7" s="4" t="s">
        <v>7</v>
      </c>
      <c r="S7" s="4" t="s">
        <v>8</v>
      </c>
      <c r="T7" s="5" t="s">
        <v>9</v>
      </c>
    </row>
    <row r="8" spans="1:29" x14ac:dyDescent="0.25">
      <c r="A8" s="22"/>
      <c r="B8" s="22"/>
      <c r="C8" s="9"/>
      <c r="D8" s="10"/>
      <c r="E8" s="11"/>
      <c r="F8" s="11"/>
      <c r="G8" s="12"/>
      <c r="H8" s="12"/>
      <c r="I8" s="12"/>
      <c r="J8" s="13"/>
      <c r="K8" s="13"/>
      <c r="L8" s="13"/>
      <c r="M8" s="13"/>
      <c r="N8" s="14"/>
      <c r="O8" s="14"/>
      <c r="P8" s="14"/>
      <c r="Q8" s="14"/>
      <c r="R8" s="14"/>
      <c r="S8" s="14"/>
      <c r="T8" s="15"/>
    </row>
    <row r="9" spans="1:29" s="77" customFormat="1" x14ac:dyDescent="0.25">
      <c r="A9" s="44">
        <v>1</v>
      </c>
      <c r="B9" s="70"/>
      <c r="C9" s="71"/>
      <c r="D9" s="47" t="s">
        <v>127</v>
      </c>
      <c r="E9" s="72"/>
      <c r="F9" s="72"/>
      <c r="G9" s="73"/>
      <c r="H9" s="73"/>
      <c r="I9" s="73"/>
      <c r="J9" s="74"/>
      <c r="K9" s="76">
        <f>ROUND(SUM(K10:K14),2)</f>
        <v>0</v>
      </c>
      <c r="L9" s="76">
        <f>ROUND(SUM(L10:L14),2)</f>
        <v>0</v>
      </c>
      <c r="M9" s="76">
        <f>ROUND(SUM(M10:M14),2)</f>
        <v>0</v>
      </c>
      <c r="N9" s="75"/>
      <c r="O9" s="75"/>
      <c r="P9" s="75"/>
      <c r="Q9" s="75"/>
      <c r="R9" s="76">
        <f>ROUND(SUM(R10:R14),2)</f>
        <v>0</v>
      </c>
      <c r="S9" s="76">
        <f>ROUND(SUM(S10:S14),2)</f>
        <v>0</v>
      </c>
      <c r="T9" s="76">
        <f>ROUND(SUM(T10:T14),2)</f>
        <v>0</v>
      </c>
      <c r="U9" s="58"/>
      <c r="V9" s="58"/>
      <c r="W9" s="58"/>
      <c r="X9" s="58"/>
      <c r="Y9" s="58"/>
      <c r="Z9" s="58"/>
      <c r="AA9" s="58"/>
      <c r="AB9" s="58"/>
      <c r="AC9" s="58"/>
    </row>
    <row r="10" spans="1:29" x14ac:dyDescent="0.25">
      <c r="A10" s="49" t="s">
        <v>10</v>
      </c>
      <c r="B10" s="41" t="s">
        <v>82</v>
      </c>
      <c r="C10" s="69">
        <v>98459</v>
      </c>
      <c r="D10" s="67" t="s">
        <v>160</v>
      </c>
      <c r="E10" s="6" t="s">
        <v>32</v>
      </c>
      <c r="F10" s="6" t="s">
        <v>111</v>
      </c>
      <c r="G10" s="42">
        <v>300.95999999999998</v>
      </c>
      <c r="H10" s="7"/>
      <c r="I10" s="7"/>
      <c r="J10" s="7">
        <f t="shared" ref="J10" si="0">ROUND((I10+H10),2)</f>
        <v>0</v>
      </c>
      <c r="K10" s="7">
        <f t="shared" ref="K10" si="1">ROUND((H10*G10),2)</f>
        <v>0</v>
      </c>
      <c r="L10" s="7">
        <f t="shared" ref="L10" si="2">ROUND((I10*G10),2)</f>
        <v>0</v>
      </c>
      <c r="M10" s="7">
        <f t="shared" ref="M10" si="3">ROUND((L10+K10),2)</f>
        <v>0</v>
      </c>
      <c r="N10" s="7">
        <f t="shared" ref="N10" si="4">ROUND((IF(Q10="BDI 1",((1+($T$3/100))*H10),((1+($T$4/100))*H10))),2)</f>
        <v>0</v>
      </c>
      <c r="O10" s="7">
        <f t="shared" ref="O10" si="5">ROUND((IF(Q10="BDI 1",((1+($T$3/100))*I10),((1+($T$4/100))*I10))),2)</f>
        <v>0</v>
      </c>
      <c r="P10" s="7">
        <f t="shared" ref="P10" si="6">ROUND((N10+O10),2)</f>
        <v>0</v>
      </c>
      <c r="Q10" s="43" t="s">
        <v>90</v>
      </c>
      <c r="R10" s="7">
        <f t="shared" ref="R10" si="7">ROUND(N10*G10,2)</f>
        <v>0</v>
      </c>
      <c r="S10" s="7">
        <f t="shared" ref="S10" si="8">ROUND(O10*G10,2)</f>
        <v>0</v>
      </c>
      <c r="T10" s="8">
        <f t="shared" ref="T10" si="9">ROUND(R10+S10,2)</f>
        <v>0</v>
      </c>
    </row>
    <row r="11" spans="1:29" ht="24" x14ac:dyDescent="0.25">
      <c r="A11" s="49" t="s">
        <v>23</v>
      </c>
      <c r="B11" s="41" t="s">
        <v>82</v>
      </c>
      <c r="C11" s="69">
        <v>97637</v>
      </c>
      <c r="D11" s="67" t="s">
        <v>156</v>
      </c>
      <c r="E11" s="6" t="s">
        <v>32</v>
      </c>
      <c r="F11" s="6" t="s">
        <v>112</v>
      </c>
      <c r="G11" s="42">
        <v>300.95999999999998</v>
      </c>
      <c r="H11" s="7"/>
      <c r="I11" s="7"/>
      <c r="J11" s="7">
        <f t="shared" ref="J11:J14" si="10">ROUND((I11+H11),2)</f>
        <v>0</v>
      </c>
      <c r="K11" s="7">
        <f t="shared" ref="K11" si="11">ROUND((H11*G11),2)</f>
        <v>0</v>
      </c>
      <c r="L11" s="7">
        <f t="shared" ref="L11" si="12">ROUND((I11*G11),2)</f>
        <v>0</v>
      </c>
      <c r="M11" s="7">
        <f t="shared" ref="M11" si="13">ROUND((L11+K11),2)</f>
        <v>0</v>
      </c>
      <c r="N11" s="7">
        <f t="shared" ref="N11" si="14">ROUND((IF(Q11="BDI 1",((1+($T$3/100))*H11),((1+($T$4/100))*H11))),2)</f>
        <v>0</v>
      </c>
      <c r="O11" s="7">
        <f t="shared" ref="O11" si="15">ROUND((IF(Q11="BDI 1",((1+($T$3/100))*I11),((1+($T$4/100))*I11))),2)</f>
        <v>0</v>
      </c>
      <c r="P11" s="7">
        <f t="shared" ref="P11" si="16">ROUND((N11+O11),2)</f>
        <v>0</v>
      </c>
      <c r="Q11" s="43" t="s">
        <v>90</v>
      </c>
      <c r="R11" s="7">
        <f t="shared" ref="R11" si="17">ROUND(N11*G11,2)</f>
        <v>0</v>
      </c>
      <c r="S11" s="7">
        <f t="shared" ref="S11" si="18">ROUND(O11*G11,2)</f>
        <v>0</v>
      </c>
      <c r="T11" s="8">
        <f t="shared" ref="T11" si="19">ROUND(R11+S11,2)</f>
        <v>0</v>
      </c>
    </row>
    <row r="12" spans="1:29" x14ac:dyDescent="0.25">
      <c r="A12" s="49" t="s">
        <v>172</v>
      </c>
      <c r="B12" s="41" t="s">
        <v>82</v>
      </c>
      <c r="C12" s="69">
        <v>90780</v>
      </c>
      <c r="D12" s="67" t="s">
        <v>59</v>
      </c>
      <c r="E12" s="6" t="s">
        <v>33</v>
      </c>
      <c r="F12" s="6" t="s">
        <v>112</v>
      </c>
      <c r="G12" s="42">
        <v>80</v>
      </c>
      <c r="H12" s="7"/>
      <c r="I12" s="7"/>
      <c r="J12" s="7">
        <f t="shared" si="10"/>
        <v>0</v>
      </c>
      <c r="K12" s="7">
        <f t="shared" ref="K12:K14" si="20">ROUND((H12*G12),2)</f>
        <v>0</v>
      </c>
      <c r="L12" s="7">
        <f t="shared" ref="L12:L14" si="21">ROUND((I12*G12),2)</f>
        <v>0</v>
      </c>
      <c r="M12" s="7">
        <f t="shared" ref="M12:M14" si="22">ROUND((L12+K12),2)</f>
        <v>0</v>
      </c>
      <c r="N12" s="7">
        <f t="shared" ref="N12:N14" si="23">ROUND((IF(Q12="BDI 1",((1+($T$3/100))*H12),((1+($T$4/100))*H12))),2)</f>
        <v>0</v>
      </c>
      <c r="O12" s="7">
        <f t="shared" ref="O12:O14" si="24">ROUND((IF(Q12="BDI 1",((1+($T$3/100))*I12),((1+($T$4/100))*I12))),2)</f>
        <v>0</v>
      </c>
      <c r="P12" s="7">
        <f t="shared" ref="P12:P14" si="25">ROUND((N12+O12),2)</f>
        <v>0</v>
      </c>
      <c r="Q12" s="43" t="s">
        <v>90</v>
      </c>
      <c r="R12" s="7">
        <f t="shared" ref="R12:R14" si="26">ROUND(N12*G12,2)</f>
        <v>0</v>
      </c>
      <c r="S12" s="7">
        <f t="shared" ref="S12:S14" si="27">ROUND(O12*G12,2)</f>
        <v>0</v>
      </c>
      <c r="T12" s="8">
        <f t="shared" ref="T12:T14" si="28">ROUND(R12+S12,2)</f>
        <v>0</v>
      </c>
    </row>
    <row r="13" spans="1:29" ht="24" x14ac:dyDescent="0.25">
      <c r="A13" s="49" t="s">
        <v>173</v>
      </c>
      <c r="B13" s="41" t="s">
        <v>82</v>
      </c>
      <c r="C13" s="69">
        <v>90778</v>
      </c>
      <c r="D13" s="67" t="s">
        <v>58</v>
      </c>
      <c r="E13" s="6" t="s">
        <v>33</v>
      </c>
      <c r="F13" s="6" t="s">
        <v>112</v>
      </c>
      <c r="G13" s="42">
        <v>32</v>
      </c>
      <c r="H13" s="7"/>
      <c r="I13" s="7"/>
      <c r="J13" s="7">
        <f t="shared" si="10"/>
        <v>0</v>
      </c>
      <c r="K13" s="7">
        <f t="shared" si="20"/>
        <v>0</v>
      </c>
      <c r="L13" s="7">
        <f t="shared" si="21"/>
        <v>0</v>
      </c>
      <c r="M13" s="7">
        <f t="shared" si="22"/>
        <v>0</v>
      </c>
      <c r="N13" s="7">
        <f t="shared" si="23"/>
        <v>0</v>
      </c>
      <c r="O13" s="7">
        <f t="shared" si="24"/>
        <v>0</v>
      </c>
      <c r="P13" s="7">
        <f t="shared" si="25"/>
        <v>0</v>
      </c>
      <c r="Q13" s="43" t="s">
        <v>90</v>
      </c>
      <c r="R13" s="7">
        <f t="shared" si="26"/>
        <v>0</v>
      </c>
      <c r="S13" s="7">
        <f t="shared" si="27"/>
        <v>0</v>
      </c>
      <c r="T13" s="8">
        <f t="shared" si="28"/>
        <v>0</v>
      </c>
    </row>
    <row r="14" spans="1:29" ht="36" x14ac:dyDescent="0.25">
      <c r="A14" s="49" t="s">
        <v>174</v>
      </c>
      <c r="B14" s="41" t="s">
        <v>82</v>
      </c>
      <c r="C14" s="69">
        <v>103689</v>
      </c>
      <c r="D14" s="67" t="s">
        <v>106</v>
      </c>
      <c r="E14" s="6" t="s">
        <v>32</v>
      </c>
      <c r="F14" s="6" t="s">
        <v>112</v>
      </c>
      <c r="G14" s="42">
        <v>6</v>
      </c>
      <c r="H14" s="7"/>
      <c r="I14" s="7"/>
      <c r="J14" s="7">
        <f t="shared" si="10"/>
        <v>0</v>
      </c>
      <c r="K14" s="7">
        <f t="shared" si="20"/>
        <v>0</v>
      </c>
      <c r="L14" s="7">
        <f t="shared" si="21"/>
        <v>0</v>
      </c>
      <c r="M14" s="7">
        <f t="shared" si="22"/>
        <v>0</v>
      </c>
      <c r="N14" s="7">
        <f t="shared" si="23"/>
        <v>0</v>
      </c>
      <c r="O14" s="7">
        <f t="shared" si="24"/>
        <v>0</v>
      </c>
      <c r="P14" s="7">
        <f t="shared" si="25"/>
        <v>0</v>
      </c>
      <c r="Q14" s="43" t="s">
        <v>90</v>
      </c>
      <c r="R14" s="7">
        <f t="shared" si="26"/>
        <v>0</v>
      </c>
      <c r="S14" s="7">
        <f t="shared" si="27"/>
        <v>0</v>
      </c>
      <c r="T14" s="8">
        <f t="shared" si="28"/>
        <v>0</v>
      </c>
    </row>
    <row r="15" spans="1:29" x14ac:dyDescent="0.25">
      <c r="A15" s="22"/>
      <c r="B15" s="22"/>
      <c r="C15" s="9"/>
      <c r="D15" s="10"/>
      <c r="E15" s="11"/>
      <c r="F15" s="11"/>
      <c r="G15" s="12"/>
      <c r="H15" s="12"/>
      <c r="I15" s="12"/>
      <c r="J15" s="13"/>
      <c r="K15" s="13"/>
      <c r="L15" s="13"/>
      <c r="M15" s="13"/>
      <c r="N15" s="14"/>
      <c r="O15" s="14"/>
      <c r="P15" s="14"/>
      <c r="Q15" s="14"/>
      <c r="R15" s="14"/>
      <c r="S15" s="14"/>
      <c r="T15" s="15"/>
    </row>
    <row r="16" spans="1:29" x14ac:dyDescent="0.25">
      <c r="A16" s="44">
        <v>2</v>
      </c>
      <c r="B16" s="70"/>
      <c r="C16" s="71"/>
      <c r="D16" s="47" t="s">
        <v>176</v>
      </c>
      <c r="E16" s="72"/>
      <c r="F16" s="72"/>
      <c r="G16" s="73"/>
      <c r="H16" s="73"/>
      <c r="I16" s="73"/>
      <c r="J16" s="74"/>
      <c r="K16" s="76">
        <f t="shared" ref="K16" si="29">SUM(K17:K42)/2</f>
        <v>0</v>
      </c>
      <c r="L16" s="76">
        <f t="shared" ref="L16" si="30">SUM(L17:L42)/2</f>
        <v>0</v>
      </c>
      <c r="M16" s="76">
        <f t="shared" ref="M16" si="31">SUM(M17:M42)/2</f>
        <v>0</v>
      </c>
      <c r="N16" s="75"/>
      <c r="O16" s="75"/>
      <c r="P16" s="75"/>
      <c r="Q16" s="75"/>
      <c r="R16" s="76">
        <f t="shared" ref="R16:S16" si="32">SUM(R17:R42)/2</f>
        <v>0</v>
      </c>
      <c r="S16" s="76">
        <f t="shared" si="32"/>
        <v>0</v>
      </c>
      <c r="T16" s="76">
        <f>SUM(T17:T42)/2</f>
        <v>0</v>
      </c>
    </row>
    <row r="17" spans="1:29" x14ac:dyDescent="0.25">
      <c r="A17" s="44" t="s">
        <v>11</v>
      </c>
      <c r="B17" s="45"/>
      <c r="C17" s="46"/>
      <c r="D17" s="47" t="s">
        <v>367</v>
      </c>
      <c r="E17" s="47"/>
      <c r="F17" s="47"/>
      <c r="G17" s="48"/>
      <c r="H17" s="50"/>
      <c r="I17" s="50"/>
      <c r="J17" s="50"/>
      <c r="K17" s="50">
        <f>ROUND((SUM(K18:K21)),2)</f>
        <v>0</v>
      </c>
      <c r="L17" s="50">
        <f>ROUND((SUM(L18:L21)),2)</f>
        <v>0</v>
      </c>
      <c r="M17" s="50">
        <f>ROUND((SUM(M18:M21)),2)</f>
        <v>0</v>
      </c>
      <c r="N17" s="50"/>
      <c r="O17" s="50"/>
      <c r="P17" s="50"/>
      <c r="Q17" s="50"/>
      <c r="R17" s="50">
        <f>ROUND((SUM(R18:R21)),2)</f>
        <v>0</v>
      </c>
      <c r="S17" s="50">
        <f>ROUND((SUM(S18:S21)),2)</f>
        <v>0</v>
      </c>
      <c r="T17" s="50">
        <f>ROUND((SUM(T18:T21)),2)</f>
        <v>0</v>
      </c>
    </row>
    <row r="18" spans="1:29" ht="24" x14ac:dyDescent="0.25">
      <c r="A18" s="49" t="s">
        <v>177</v>
      </c>
      <c r="B18" s="41" t="s">
        <v>82</v>
      </c>
      <c r="C18" s="68">
        <v>97633</v>
      </c>
      <c r="D18" s="67" t="s">
        <v>155</v>
      </c>
      <c r="E18" s="6" t="s">
        <v>32</v>
      </c>
      <c r="F18" s="6" t="s">
        <v>128</v>
      </c>
      <c r="G18" s="42">
        <v>331.26</v>
      </c>
      <c r="H18" s="7"/>
      <c r="I18" s="7"/>
      <c r="J18" s="7">
        <f>ROUND((I18+H18),2)</f>
        <v>0</v>
      </c>
      <c r="K18" s="7">
        <f>ROUND((H18*G18),2)</f>
        <v>0</v>
      </c>
      <c r="L18" s="7">
        <f>ROUND((I18*G18),2)</f>
        <v>0</v>
      </c>
      <c r="M18" s="7">
        <f>ROUND((L18+K18),2)</f>
        <v>0</v>
      </c>
      <c r="N18" s="7">
        <f>ROUND((IF(Q18="BDI 1",((1+($T$3/100))*H18),((1+($T$4/100))*H18))),2)</f>
        <v>0</v>
      </c>
      <c r="O18" s="7">
        <f>ROUND((IF(Q18="BDI 1",((1+($T$3/100))*I18),((1+($T$4/100))*I18))),2)</f>
        <v>0</v>
      </c>
      <c r="P18" s="7">
        <f>ROUND((N18+O18),2)</f>
        <v>0</v>
      </c>
      <c r="Q18" s="43" t="s">
        <v>90</v>
      </c>
      <c r="R18" s="7">
        <f t="shared" ref="R18:R20" si="33">ROUND(N18*G18,2)</f>
        <v>0</v>
      </c>
      <c r="S18" s="7">
        <f t="shared" ref="S18:S20" si="34">ROUND(O18*G18,2)</f>
        <v>0</v>
      </c>
      <c r="T18" s="8">
        <f>ROUND(R18+S18,2)</f>
        <v>0</v>
      </c>
    </row>
    <row r="19" spans="1:29" ht="36" x14ac:dyDescent="0.25">
      <c r="A19" s="49" t="s">
        <v>178</v>
      </c>
      <c r="B19" s="41" t="s">
        <v>82</v>
      </c>
      <c r="C19" s="68">
        <v>87251</v>
      </c>
      <c r="D19" s="67" t="s">
        <v>170</v>
      </c>
      <c r="E19" s="6" t="s">
        <v>32</v>
      </c>
      <c r="F19" s="6" t="s">
        <v>120</v>
      </c>
      <c r="G19" s="42">
        <v>331.26</v>
      </c>
      <c r="H19" s="7"/>
      <c r="I19" s="7"/>
      <c r="J19" s="7">
        <f t="shared" ref="J19:J20" si="35">ROUND((I19+H19),2)</f>
        <v>0</v>
      </c>
      <c r="K19" s="7">
        <f t="shared" ref="K19:K20" si="36">ROUND((H19*G19),2)</f>
        <v>0</v>
      </c>
      <c r="L19" s="7">
        <f t="shared" ref="L19:L20" si="37">ROUND((I19*G19),2)</f>
        <v>0</v>
      </c>
      <c r="M19" s="7">
        <f t="shared" ref="M19:M20" si="38">ROUND((L19+K19),2)</f>
        <v>0</v>
      </c>
      <c r="N19" s="7">
        <f>ROUND((IF(Q19="BDI 1",((1+($T$3/100))*H19),((1+($T$4/100))*H19))),2)</f>
        <v>0</v>
      </c>
      <c r="O19" s="7">
        <f>ROUND((IF(Q19="BDI 1",((1+($T$3/100))*I19),((1+($T$4/100))*I19))),2)</f>
        <v>0</v>
      </c>
      <c r="P19" s="7">
        <f t="shared" ref="P19:P20" si="39">ROUND((N19+O19),2)</f>
        <v>0</v>
      </c>
      <c r="Q19" s="43" t="s">
        <v>90</v>
      </c>
      <c r="R19" s="7">
        <f t="shared" si="33"/>
        <v>0</v>
      </c>
      <c r="S19" s="7">
        <f t="shared" si="34"/>
        <v>0</v>
      </c>
      <c r="T19" s="8">
        <f>ROUND(R19+S19,2)</f>
        <v>0</v>
      </c>
    </row>
    <row r="20" spans="1:29" ht="36" customHeight="1" x14ac:dyDescent="0.25">
      <c r="A20" s="49" t="s">
        <v>179</v>
      </c>
      <c r="B20" s="41" t="s">
        <v>82</v>
      </c>
      <c r="C20" s="69">
        <v>97632</v>
      </c>
      <c r="D20" s="67" t="s">
        <v>154</v>
      </c>
      <c r="E20" s="6" t="s">
        <v>35</v>
      </c>
      <c r="F20" s="6" t="s">
        <v>121</v>
      </c>
      <c r="G20" s="42">
        <v>152.5</v>
      </c>
      <c r="H20" s="7"/>
      <c r="I20" s="7"/>
      <c r="J20" s="7">
        <f t="shared" si="35"/>
        <v>0</v>
      </c>
      <c r="K20" s="7">
        <f t="shared" si="36"/>
        <v>0</v>
      </c>
      <c r="L20" s="7">
        <f t="shared" si="37"/>
        <v>0</v>
      </c>
      <c r="M20" s="7">
        <f t="shared" si="38"/>
        <v>0</v>
      </c>
      <c r="N20" s="7">
        <f>ROUND((IF(Q20="BDI 1",((1+($T$3/100))*H20),((1+($T$4/100))*H20))),2)</f>
        <v>0</v>
      </c>
      <c r="O20" s="7">
        <f>ROUND((IF(Q20="BDI 1",((1+($T$3/100))*I20),((1+($T$4/100))*I20))),2)</f>
        <v>0</v>
      </c>
      <c r="P20" s="7">
        <f t="shared" si="39"/>
        <v>0</v>
      </c>
      <c r="Q20" s="43" t="s">
        <v>90</v>
      </c>
      <c r="R20" s="7">
        <f t="shared" si="33"/>
        <v>0</v>
      </c>
      <c r="S20" s="7">
        <f t="shared" si="34"/>
        <v>0</v>
      </c>
      <c r="T20" s="8">
        <f t="shared" ref="T20" si="40">ROUND(R20+S20,2)</f>
        <v>0</v>
      </c>
    </row>
    <row r="21" spans="1:29" ht="24" x14ac:dyDescent="0.25">
      <c r="A21" s="49" t="s">
        <v>180</v>
      </c>
      <c r="B21" s="41" t="s">
        <v>82</v>
      </c>
      <c r="C21" s="68">
        <v>88649</v>
      </c>
      <c r="D21" s="67" t="s">
        <v>171</v>
      </c>
      <c r="E21" s="6" t="s">
        <v>35</v>
      </c>
      <c r="F21" s="6" t="s">
        <v>121</v>
      </c>
      <c r="G21" s="42">
        <v>152.5</v>
      </c>
      <c r="H21" s="7"/>
      <c r="I21" s="7"/>
      <c r="J21" s="7">
        <f t="shared" ref="J21" si="41">ROUND((I21+H21),2)</f>
        <v>0</v>
      </c>
      <c r="K21" s="7">
        <f t="shared" ref="K21" si="42">ROUND((H21*G21),2)</f>
        <v>0</v>
      </c>
      <c r="L21" s="7">
        <f t="shared" ref="L21" si="43">ROUND((I21*G21),2)</f>
        <v>0</v>
      </c>
      <c r="M21" s="7">
        <f t="shared" ref="M21" si="44">ROUND((L21+K21),2)</f>
        <v>0</v>
      </c>
      <c r="N21" s="7">
        <f t="shared" ref="N21" si="45">ROUND((IF(Q21="BDI 1",((1+($T$3/100))*H21),((1+($T$4/100))*H21))),2)</f>
        <v>0</v>
      </c>
      <c r="O21" s="7">
        <f t="shared" ref="O21" si="46">ROUND((IF(Q21="BDI 1",((1+($T$3/100))*I21),((1+($T$4/100))*I21))),2)</f>
        <v>0</v>
      </c>
      <c r="P21" s="7">
        <f t="shared" ref="P21" si="47">ROUND((N21+O21),2)</f>
        <v>0</v>
      </c>
      <c r="Q21" s="43" t="s">
        <v>90</v>
      </c>
      <c r="R21" s="7">
        <f t="shared" ref="R21" si="48">ROUND(N21*G21,2)</f>
        <v>0</v>
      </c>
      <c r="S21" s="7">
        <f t="shared" ref="S21" si="49">ROUND(O21*G21,2)</f>
        <v>0</v>
      </c>
      <c r="T21" s="8">
        <f t="shared" ref="T21" si="50">ROUND(R21+S21,2)</f>
        <v>0</v>
      </c>
    </row>
    <row r="22" spans="1:29" x14ac:dyDescent="0.25">
      <c r="A22" s="44" t="s">
        <v>12</v>
      </c>
      <c r="B22" s="45"/>
      <c r="C22" s="46"/>
      <c r="D22" s="47" t="s">
        <v>370</v>
      </c>
      <c r="E22" s="47"/>
      <c r="F22" s="47"/>
      <c r="G22" s="48"/>
      <c r="H22" s="50"/>
      <c r="I22" s="50"/>
      <c r="J22" s="50"/>
      <c r="K22" s="50">
        <f>ROUND((SUM(K23:K26)),2)</f>
        <v>0</v>
      </c>
      <c r="L22" s="50">
        <f>ROUND((SUM(L23:L28)),2)</f>
        <v>0</v>
      </c>
      <c r="M22" s="50">
        <f>ROUND((SUM(M23:M28)),2)</f>
        <v>0</v>
      </c>
      <c r="N22" s="50"/>
      <c r="O22" s="50"/>
      <c r="P22" s="50"/>
      <c r="Q22" s="50"/>
      <c r="R22" s="50">
        <f>ROUND((SUM(R23:R26)),2)</f>
        <v>0</v>
      </c>
      <c r="S22" s="50">
        <f>ROUND((SUM(S23:S28)),2)</f>
        <v>0</v>
      </c>
      <c r="T22" s="50">
        <f>ROUND((SUM(T23:T28)),2)</f>
        <v>0</v>
      </c>
    </row>
    <row r="23" spans="1:29" ht="24" customHeight="1" x14ac:dyDescent="0.25">
      <c r="A23" s="49" t="s">
        <v>181</v>
      </c>
      <c r="B23" s="41" t="s">
        <v>175</v>
      </c>
      <c r="C23" s="68">
        <v>487</v>
      </c>
      <c r="D23" s="67" t="s">
        <v>268</v>
      </c>
      <c r="E23" s="6" t="s">
        <v>32</v>
      </c>
      <c r="F23" s="6" t="s">
        <v>128</v>
      </c>
      <c r="G23" s="42">
        <v>38.049999999999997</v>
      </c>
      <c r="H23" s="7"/>
      <c r="I23" s="7"/>
      <c r="J23" s="7">
        <f>ROUND((I23+H23),2)</f>
        <v>0</v>
      </c>
      <c r="K23" s="7">
        <f>ROUND((H23*G23),2)</f>
        <v>0</v>
      </c>
      <c r="L23" s="7">
        <f>ROUND((I23*G23),2)</f>
        <v>0</v>
      </c>
      <c r="M23" s="7">
        <f>ROUND((L23+K23),2)</f>
        <v>0</v>
      </c>
      <c r="N23" s="7">
        <f>ROUND((IF(Q23="BDI 1",((1+($T$3/100))*H23),((1+($T$4/100))*H23))),2)</f>
        <v>0</v>
      </c>
      <c r="O23" s="7">
        <f>ROUND((IF(Q23="BDI 1",((1+($T$3/100))*I23),((1+($T$4/100))*I23))),2)</f>
        <v>0</v>
      </c>
      <c r="P23" s="7">
        <f>ROUND((N23+O23),2)</f>
        <v>0</v>
      </c>
      <c r="Q23" s="43" t="s">
        <v>90</v>
      </c>
      <c r="R23" s="7">
        <f t="shared" ref="R23:R26" si="51">ROUND(N23*G23,2)</f>
        <v>0</v>
      </c>
      <c r="S23" s="7">
        <f t="shared" ref="S23:S26" si="52">ROUND(O23*G23,2)</f>
        <v>0</v>
      </c>
      <c r="T23" s="8">
        <f>ROUND(R23+S23,2)</f>
        <v>0</v>
      </c>
    </row>
    <row r="24" spans="1:29" ht="36" x14ac:dyDescent="0.25">
      <c r="A24" s="49" t="s">
        <v>182</v>
      </c>
      <c r="B24" s="41" t="s">
        <v>82</v>
      </c>
      <c r="C24" s="68">
        <v>87739</v>
      </c>
      <c r="D24" s="67" t="s">
        <v>55</v>
      </c>
      <c r="E24" s="6" t="s">
        <v>32</v>
      </c>
      <c r="F24" s="6" t="s">
        <v>120</v>
      </c>
      <c r="G24" s="42">
        <v>38.049999999999997</v>
      </c>
      <c r="H24" s="7"/>
      <c r="I24" s="7"/>
      <c r="J24" s="7">
        <f t="shared" ref="J24:J26" si="53">ROUND((I24+H24),2)</f>
        <v>0</v>
      </c>
      <c r="K24" s="7">
        <f t="shared" ref="K24:K26" si="54">ROUND((H24*G24),2)</f>
        <v>0</v>
      </c>
      <c r="L24" s="7">
        <f t="shared" ref="L24:L26" si="55">ROUND((I24*G24),2)</f>
        <v>0</v>
      </c>
      <c r="M24" s="7">
        <f t="shared" ref="M24:M26" si="56">ROUND((L24+K24),2)</f>
        <v>0</v>
      </c>
      <c r="N24" s="7">
        <f>ROUND((IF(Q24="BDI 1",((1+($T$3/100))*H24),((1+($T$4/100))*H24))),2)</f>
        <v>0</v>
      </c>
      <c r="O24" s="7">
        <f>ROUND((IF(Q24="BDI 1",((1+($T$3/100))*I24),((1+($T$4/100))*I24))),2)</f>
        <v>0</v>
      </c>
      <c r="P24" s="7">
        <f t="shared" ref="P24:P26" si="57">ROUND((N24+O24),2)</f>
        <v>0</v>
      </c>
      <c r="Q24" s="43" t="s">
        <v>90</v>
      </c>
      <c r="R24" s="7">
        <f t="shared" si="51"/>
        <v>0</v>
      </c>
      <c r="S24" s="7">
        <f t="shared" si="52"/>
        <v>0</v>
      </c>
      <c r="T24" s="8">
        <f>ROUND(R24+S24,2)</f>
        <v>0</v>
      </c>
    </row>
    <row r="25" spans="1:29" ht="24" x14ac:dyDescent="0.25">
      <c r="A25" s="49" t="s">
        <v>183</v>
      </c>
      <c r="B25" s="41" t="s">
        <v>82</v>
      </c>
      <c r="C25" s="69">
        <v>101727</v>
      </c>
      <c r="D25" s="67" t="s">
        <v>44</v>
      </c>
      <c r="E25" s="6" t="s">
        <v>32</v>
      </c>
      <c r="F25" s="6" t="s">
        <v>121</v>
      </c>
      <c r="G25" s="42">
        <v>38.049999999999997</v>
      </c>
      <c r="H25" s="7"/>
      <c r="I25" s="7"/>
      <c r="J25" s="7">
        <f t="shared" si="53"/>
        <v>0</v>
      </c>
      <c r="K25" s="7">
        <f t="shared" si="54"/>
        <v>0</v>
      </c>
      <c r="L25" s="7">
        <f t="shared" si="55"/>
        <v>0</v>
      </c>
      <c r="M25" s="7">
        <f t="shared" si="56"/>
        <v>0</v>
      </c>
      <c r="N25" s="7">
        <f>ROUND((IF(Q25="BDI 1",((1+($T$3/100))*H25),((1+($T$4/100))*H25))),2)</f>
        <v>0</v>
      </c>
      <c r="O25" s="7">
        <f>ROUND((IF(Q25="BDI 1",((1+($T$3/100))*I25),((1+($T$4/100))*I25))),2)</f>
        <v>0</v>
      </c>
      <c r="P25" s="7">
        <f t="shared" si="57"/>
        <v>0</v>
      </c>
      <c r="Q25" s="43" t="s">
        <v>90</v>
      </c>
      <c r="R25" s="7">
        <f t="shared" si="51"/>
        <v>0</v>
      </c>
      <c r="S25" s="7">
        <f t="shared" si="52"/>
        <v>0</v>
      </c>
      <c r="T25" s="8">
        <f t="shared" ref="T25:T26" si="58">ROUND(R25+S25,2)</f>
        <v>0</v>
      </c>
    </row>
    <row r="26" spans="1:29" x14ac:dyDescent="0.25">
      <c r="A26" s="49" t="s">
        <v>184</v>
      </c>
      <c r="B26" s="41" t="s">
        <v>175</v>
      </c>
      <c r="C26" s="68">
        <v>489</v>
      </c>
      <c r="D26" s="67" t="s">
        <v>227</v>
      </c>
      <c r="E26" s="6" t="s">
        <v>32</v>
      </c>
      <c r="F26" s="6" t="s">
        <v>121</v>
      </c>
      <c r="G26" s="42">
        <v>38.049999999999997</v>
      </c>
      <c r="H26" s="7"/>
      <c r="I26" s="7"/>
      <c r="J26" s="7">
        <f t="shared" si="53"/>
        <v>0</v>
      </c>
      <c r="K26" s="7">
        <f t="shared" si="54"/>
        <v>0</v>
      </c>
      <c r="L26" s="7">
        <f t="shared" si="55"/>
        <v>0</v>
      </c>
      <c r="M26" s="7">
        <f t="shared" si="56"/>
        <v>0</v>
      </c>
      <c r="N26" s="7">
        <f t="shared" ref="N26" si="59">ROUND((IF(Q26="BDI 1",((1+($T$3/100))*H26),((1+($T$4/100))*H26))),2)</f>
        <v>0</v>
      </c>
      <c r="O26" s="7">
        <f t="shared" ref="O26" si="60">ROUND((IF(Q26="BDI 1",((1+($T$3/100))*I26),((1+($T$4/100))*I26))),2)</f>
        <v>0</v>
      </c>
      <c r="P26" s="7">
        <f t="shared" si="57"/>
        <v>0</v>
      </c>
      <c r="Q26" s="43" t="s">
        <v>90</v>
      </c>
      <c r="R26" s="7">
        <f t="shared" si="51"/>
        <v>0</v>
      </c>
      <c r="S26" s="7">
        <f t="shared" si="52"/>
        <v>0</v>
      </c>
      <c r="T26" s="8">
        <f t="shared" si="58"/>
        <v>0</v>
      </c>
    </row>
    <row r="27" spans="1:29" s="77" customFormat="1" x14ac:dyDescent="0.25">
      <c r="A27" s="49" t="s">
        <v>368</v>
      </c>
      <c r="B27" s="41" t="s">
        <v>175</v>
      </c>
      <c r="C27" s="68">
        <v>501</v>
      </c>
      <c r="D27" s="67" t="s">
        <v>343</v>
      </c>
      <c r="E27" s="6" t="s">
        <v>35</v>
      </c>
      <c r="F27" s="6" t="s">
        <v>121</v>
      </c>
      <c r="G27" s="42">
        <v>23.85</v>
      </c>
      <c r="H27" s="7"/>
      <c r="I27" s="7"/>
      <c r="J27" s="7">
        <f t="shared" ref="J27:J28" si="61">ROUND((I27+H27),2)</f>
        <v>0</v>
      </c>
      <c r="K27" s="7">
        <f t="shared" ref="K27:K28" si="62">ROUND((H27*G27),2)</f>
        <v>0</v>
      </c>
      <c r="L27" s="7">
        <f t="shared" ref="L27:L28" si="63">ROUND((I27*G27),2)</f>
        <v>0</v>
      </c>
      <c r="M27" s="7">
        <f t="shared" ref="M27:M28" si="64">ROUND((L27+K27),2)</f>
        <v>0</v>
      </c>
      <c r="N27" s="7">
        <f t="shared" ref="N27:N28" si="65">ROUND((IF(Q27="BDI 1",((1+($T$3/100))*H27),((1+($T$4/100))*H27))),2)</f>
        <v>0</v>
      </c>
      <c r="O27" s="7">
        <f t="shared" ref="O27:O28" si="66">ROUND((IF(Q27="BDI 1",((1+($T$3/100))*I27),((1+($T$4/100))*I27))),2)</f>
        <v>0</v>
      </c>
      <c r="P27" s="7">
        <f t="shared" ref="P27:P28" si="67">ROUND((N27+O27),2)</f>
        <v>0</v>
      </c>
      <c r="Q27" s="43" t="s">
        <v>90</v>
      </c>
      <c r="R27" s="7">
        <f t="shared" ref="R27:R28" si="68">ROUND(N27*G27,2)</f>
        <v>0</v>
      </c>
      <c r="S27" s="7">
        <f t="shared" ref="S27:S28" si="69">ROUND(O27*G27,2)</f>
        <v>0</v>
      </c>
      <c r="T27" s="8">
        <f t="shared" ref="T27:T28" si="70">ROUND(R27+S27,2)</f>
        <v>0</v>
      </c>
      <c r="U27" s="58"/>
      <c r="V27" s="58"/>
      <c r="W27" s="58"/>
      <c r="X27" s="58"/>
      <c r="Y27" s="58"/>
      <c r="Z27" s="58"/>
      <c r="AA27" s="58"/>
      <c r="AB27" s="58"/>
      <c r="AC27" s="58"/>
    </row>
    <row r="28" spans="1:29" s="77" customFormat="1" x14ac:dyDescent="0.25">
      <c r="A28" s="49" t="s">
        <v>369</v>
      </c>
      <c r="B28" s="41" t="s">
        <v>82</v>
      </c>
      <c r="C28" s="68">
        <v>98688</v>
      </c>
      <c r="D28" s="67" t="s">
        <v>80</v>
      </c>
      <c r="E28" s="6" t="s">
        <v>35</v>
      </c>
      <c r="F28" s="6" t="s">
        <v>121</v>
      </c>
      <c r="G28" s="42">
        <v>23.85</v>
      </c>
      <c r="H28" s="7"/>
      <c r="I28" s="7"/>
      <c r="J28" s="7">
        <f t="shared" si="61"/>
        <v>0</v>
      </c>
      <c r="K28" s="7">
        <f t="shared" si="62"/>
        <v>0</v>
      </c>
      <c r="L28" s="7">
        <f t="shared" si="63"/>
        <v>0</v>
      </c>
      <c r="M28" s="7">
        <f t="shared" si="64"/>
        <v>0</v>
      </c>
      <c r="N28" s="7">
        <f t="shared" si="65"/>
        <v>0</v>
      </c>
      <c r="O28" s="7">
        <f t="shared" si="66"/>
        <v>0</v>
      </c>
      <c r="P28" s="7">
        <f t="shared" si="67"/>
        <v>0</v>
      </c>
      <c r="Q28" s="43" t="s">
        <v>90</v>
      </c>
      <c r="R28" s="7">
        <f t="shared" si="68"/>
        <v>0</v>
      </c>
      <c r="S28" s="7">
        <f t="shared" si="69"/>
        <v>0</v>
      </c>
      <c r="T28" s="8">
        <f t="shared" si="70"/>
        <v>0</v>
      </c>
      <c r="U28" s="58"/>
      <c r="V28" s="58"/>
      <c r="W28" s="58"/>
      <c r="X28" s="58"/>
      <c r="Y28" s="58"/>
      <c r="Z28" s="58"/>
      <c r="AA28" s="58"/>
      <c r="AB28" s="58"/>
      <c r="AC28" s="58"/>
    </row>
    <row r="29" spans="1:29" x14ac:dyDescent="0.25">
      <c r="A29" s="44" t="s">
        <v>231</v>
      </c>
      <c r="B29" s="45"/>
      <c r="C29" s="46"/>
      <c r="D29" s="47" t="s">
        <v>371</v>
      </c>
      <c r="E29" s="47"/>
      <c r="F29" s="47"/>
      <c r="G29" s="48"/>
      <c r="H29" s="50"/>
      <c r="I29" s="50"/>
      <c r="J29" s="50"/>
      <c r="K29" s="50">
        <f>ROUND((SUM(K30:K33)),2)</f>
        <v>0</v>
      </c>
      <c r="L29" s="50">
        <f>ROUND((SUM(L30:L33)),2)</f>
        <v>0</v>
      </c>
      <c r="M29" s="50">
        <f>ROUND((SUM(M30:M33)),2)</f>
        <v>0</v>
      </c>
      <c r="N29" s="50"/>
      <c r="O29" s="50"/>
      <c r="P29" s="50"/>
      <c r="Q29" s="50"/>
      <c r="R29" s="50">
        <f>ROUND((SUM(R30:R33)),2)</f>
        <v>0</v>
      </c>
      <c r="S29" s="50">
        <f>ROUND((SUM(S30:S33)),2)</f>
        <v>0</v>
      </c>
      <c r="T29" s="50">
        <f>ROUND((SUM(T30:T33)),2)</f>
        <v>0</v>
      </c>
    </row>
    <row r="30" spans="1:29" ht="36" customHeight="1" x14ac:dyDescent="0.25">
      <c r="A30" s="49" t="s">
        <v>232</v>
      </c>
      <c r="B30" s="41" t="s">
        <v>175</v>
      </c>
      <c r="C30" s="68">
        <v>487</v>
      </c>
      <c r="D30" s="67" t="s">
        <v>268</v>
      </c>
      <c r="E30" s="6" t="s">
        <v>32</v>
      </c>
      <c r="F30" s="6" t="s">
        <v>128</v>
      </c>
      <c r="G30" s="42">
        <v>21</v>
      </c>
      <c r="H30" s="7"/>
      <c r="I30" s="7"/>
      <c r="J30" s="7">
        <f>ROUND((I30+H30),2)</f>
        <v>0</v>
      </c>
      <c r="K30" s="7">
        <f>ROUND((H30*G30),2)</f>
        <v>0</v>
      </c>
      <c r="L30" s="7">
        <f>ROUND((I30*G30),2)</f>
        <v>0</v>
      </c>
      <c r="M30" s="7">
        <f>ROUND((L30+K30),2)</f>
        <v>0</v>
      </c>
      <c r="N30" s="7">
        <f>ROUND((IF(Q30="BDI 1",((1+($T$3/100))*H30),((1+($T$4/100))*H30))),2)</f>
        <v>0</v>
      </c>
      <c r="O30" s="7">
        <f>ROUND((IF(Q30="BDI 1",((1+($T$3/100))*I30),((1+($T$4/100))*I30))),2)</f>
        <v>0</v>
      </c>
      <c r="P30" s="7">
        <f>ROUND((N30+O30),2)</f>
        <v>0</v>
      </c>
      <c r="Q30" s="43" t="s">
        <v>90</v>
      </c>
      <c r="R30" s="7">
        <f t="shared" ref="R30:R31" si="71">ROUND(N30*G30,2)</f>
        <v>0</v>
      </c>
      <c r="S30" s="7">
        <f t="shared" ref="S30:S31" si="72">ROUND(O30*G30,2)</f>
        <v>0</v>
      </c>
      <c r="T30" s="8">
        <f>ROUND(R30+S30,2)</f>
        <v>0</v>
      </c>
    </row>
    <row r="31" spans="1:29" ht="36" x14ac:dyDescent="0.25">
      <c r="A31" s="49" t="s">
        <v>233</v>
      </c>
      <c r="B31" s="41" t="s">
        <v>82</v>
      </c>
      <c r="C31" s="68">
        <v>87251</v>
      </c>
      <c r="D31" s="67" t="s">
        <v>170</v>
      </c>
      <c r="E31" s="6" t="s">
        <v>32</v>
      </c>
      <c r="F31" s="6" t="s">
        <v>120</v>
      </c>
      <c r="G31" s="42">
        <v>21</v>
      </c>
      <c r="H31" s="7"/>
      <c r="I31" s="7"/>
      <c r="J31" s="7">
        <f t="shared" ref="J31" si="73">ROUND((I31+H31),2)</f>
        <v>0</v>
      </c>
      <c r="K31" s="7">
        <f t="shared" ref="K31" si="74">ROUND((H31*G31),2)</f>
        <v>0</v>
      </c>
      <c r="L31" s="7">
        <f t="shared" ref="L31" si="75">ROUND((I31*G31),2)</f>
        <v>0</v>
      </c>
      <c r="M31" s="7">
        <f t="shared" ref="M31" si="76">ROUND((L31+K31),2)</f>
        <v>0</v>
      </c>
      <c r="N31" s="7">
        <f>ROUND((IF(Q31="BDI 1",((1+($T$3/100))*H31),((1+($T$4/100))*H31))),2)</f>
        <v>0</v>
      </c>
      <c r="O31" s="7">
        <f>ROUND((IF(Q31="BDI 1",((1+($T$3/100))*I31),((1+($T$4/100))*I31))),2)</f>
        <v>0</v>
      </c>
      <c r="P31" s="7">
        <f t="shared" ref="P31" si="77">ROUND((N31+O31),2)</f>
        <v>0</v>
      </c>
      <c r="Q31" s="43" t="s">
        <v>90</v>
      </c>
      <c r="R31" s="7">
        <f t="shared" si="71"/>
        <v>0</v>
      </c>
      <c r="S31" s="7">
        <f t="shared" si="72"/>
        <v>0</v>
      </c>
      <c r="T31" s="8">
        <f>ROUND(R31+S31,2)</f>
        <v>0</v>
      </c>
    </row>
    <row r="32" spans="1:29" s="77" customFormat="1" x14ac:dyDescent="0.25">
      <c r="A32" s="49" t="s">
        <v>270</v>
      </c>
      <c r="B32" s="41" t="s">
        <v>175</v>
      </c>
      <c r="C32" s="68">
        <v>501</v>
      </c>
      <c r="D32" s="67" t="s">
        <v>343</v>
      </c>
      <c r="E32" s="6" t="s">
        <v>35</v>
      </c>
      <c r="F32" s="6" t="s">
        <v>120</v>
      </c>
      <c r="G32" s="42">
        <v>18.2</v>
      </c>
      <c r="H32" s="7"/>
      <c r="I32" s="7"/>
      <c r="J32" s="7">
        <f t="shared" ref="J32:J33" si="78">ROUND((I32+H32),2)</f>
        <v>0</v>
      </c>
      <c r="K32" s="7">
        <f t="shared" ref="K32:K33" si="79">ROUND((H32*G32),2)</f>
        <v>0</v>
      </c>
      <c r="L32" s="7">
        <f t="shared" ref="L32:L33" si="80">ROUND((I32*G32),2)</f>
        <v>0</v>
      </c>
      <c r="M32" s="7">
        <f t="shared" ref="M32:M33" si="81">ROUND((L32+K32),2)</f>
        <v>0</v>
      </c>
      <c r="N32" s="7">
        <f t="shared" ref="N32:N33" si="82">ROUND((IF(Q32="BDI 1",((1+($T$3/100))*H32),((1+($T$4/100))*H32))),2)</f>
        <v>0</v>
      </c>
      <c r="O32" s="7">
        <f t="shared" ref="O32:O33" si="83">ROUND((IF(Q32="BDI 1",((1+($T$3/100))*I32),((1+($T$4/100))*I32))),2)</f>
        <v>0</v>
      </c>
      <c r="P32" s="7">
        <f t="shared" ref="P32:P33" si="84">ROUND((N32+O32),2)</f>
        <v>0</v>
      </c>
      <c r="Q32" s="43" t="s">
        <v>90</v>
      </c>
      <c r="R32" s="7">
        <f t="shared" ref="R32:R33" si="85">ROUND(N32*G32,2)</f>
        <v>0</v>
      </c>
      <c r="S32" s="7">
        <f t="shared" ref="S32:S33" si="86">ROUND(O32*G32,2)</f>
        <v>0</v>
      </c>
      <c r="T32" s="8">
        <f t="shared" ref="T32:T33" si="87">ROUND(R32+S32,2)</f>
        <v>0</v>
      </c>
      <c r="U32" s="58"/>
      <c r="V32" s="58"/>
      <c r="W32" s="58"/>
      <c r="X32" s="58"/>
      <c r="Y32" s="58"/>
      <c r="Z32" s="58"/>
      <c r="AA32" s="58"/>
      <c r="AB32" s="58"/>
      <c r="AC32" s="58"/>
    </row>
    <row r="33" spans="1:29" s="77" customFormat="1" ht="36" customHeight="1" x14ac:dyDescent="0.25">
      <c r="A33" s="49" t="s">
        <v>271</v>
      </c>
      <c r="B33" s="41" t="s">
        <v>82</v>
      </c>
      <c r="C33" s="68">
        <v>88649</v>
      </c>
      <c r="D33" s="67" t="s">
        <v>171</v>
      </c>
      <c r="E33" s="6" t="s">
        <v>35</v>
      </c>
      <c r="F33" s="6" t="s">
        <v>120</v>
      </c>
      <c r="G33" s="42">
        <v>18.2</v>
      </c>
      <c r="H33" s="7"/>
      <c r="I33" s="7"/>
      <c r="J33" s="7">
        <f t="shared" si="78"/>
        <v>0</v>
      </c>
      <c r="K33" s="7">
        <f t="shared" si="79"/>
        <v>0</v>
      </c>
      <c r="L33" s="7">
        <f t="shared" si="80"/>
        <v>0</v>
      </c>
      <c r="M33" s="7">
        <f t="shared" si="81"/>
        <v>0</v>
      </c>
      <c r="N33" s="7">
        <f t="shared" si="82"/>
        <v>0</v>
      </c>
      <c r="O33" s="7">
        <f t="shared" si="83"/>
        <v>0</v>
      </c>
      <c r="P33" s="7">
        <f t="shared" si="84"/>
        <v>0</v>
      </c>
      <c r="Q33" s="43" t="s">
        <v>90</v>
      </c>
      <c r="R33" s="7">
        <f t="shared" si="85"/>
        <v>0</v>
      </c>
      <c r="S33" s="7">
        <f t="shared" si="86"/>
        <v>0</v>
      </c>
      <c r="T33" s="8">
        <f t="shared" si="87"/>
        <v>0</v>
      </c>
      <c r="U33" s="58"/>
      <c r="V33" s="58"/>
      <c r="W33" s="58"/>
      <c r="X33" s="58"/>
      <c r="Y33" s="58"/>
      <c r="Z33" s="58"/>
      <c r="AA33" s="58"/>
      <c r="AB33" s="58"/>
      <c r="AC33" s="58"/>
    </row>
    <row r="34" spans="1:29" x14ac:dyDescent="0.25">
      <c r="A34" s="44" t="s">
        <v>242</v>
      </c>
      <c r="B34" s="45"/>
      <c r="C34" s="46"/>
      <c r="D34" s="47" t="s">
        <v>372</v>
      </c>
      <c r="E34" s="47"/>
      <c r="F34" s="47"/>
      <c r="G34" s="48"/>
      <c r="H34" s="50"/>
      <c r="I34" s="50"/>
      <c r="J34" s="50"/>
      <c r="K34" s="50">
        <f t="shared" ref="K34" si="88">ROUND((SUM(K35:K41)),2)</f>
        <v>0</v>
      </c>
      <c r="L34" s="50">
        <f>ROUND((SUM(L35:L42)),2)</f>
        <v>0</v>
      </c>
      <c r="M34" s="50">
        <f>ROUND((SUM(M35:M42)),2)</f>
        <v>0</v>
      </c>
      <c r="N34" s="50"/>
      <c r="O34" s="50"/>
      <c r="P34" s="50"/>
      <c r="Q34" s="50"/>
      <c r="R34" s="50">
        <f t="shared" ref="R34" si="89">ROUND((SUM(R35:R41)),2)</f>
        <v>0</v>
      </c>
      <c r="S34" s="50">
        <f>ROUND((SUM(S35:S42)),2)</f>
        <v>0</v>
      </c>
      <c r="T34" s="50">
        <f>ROUND((SUM(T35:T42)),2)</f>
        <v>0</v>
      </c>
    </row>
    <row r="35" spans="1:29" ht="24" x14ac:dyDescent="0.25">
      <c r="A35" s="49" t="s">
        <v>250</v>
      </c>
      <c r="B35" s="41" t="s">
        <v>175</v>
      </c>
      <c r="C35" s="68">
        <v>487</v>
      </c>
      <c r="D35" s="67" t="s">
        <v>268</v>
      </c>
      <c r="E35" s="6" t="s">
        <v>32</v>
      </c>
      <c r="F35" s="6" t="s">
        <v>128</v>
      </c>
      <c r="G35" s="42">
        <v>35</v>
      </c>
      <c r="H35" s="7"/>
      <c r="I35" s="7"/>
      <c r="J35" s="7">
        <f>ROUND((I35+H35),2)</f>
        <v>0</v>
      </c>
      <c r="K35" s="7">
        <f>ROUND((H35*G35),2)</f>
        <v>0</v>
      </c>
      <c r="L35" s="7">
        <f>ROUND((I35*G35),2)</f>
        <v>0</v>
      </c>
      <c r="M35" s="7">
        <f>ROUND((L35+K35),2)</f>
        <v>0</v>
      </c>
      <c r="N35" s="7">
        <f>ROUND((IF(Q35="BDI 1",((1+($T$3/100))*H35),((1+($T$4/100))*H35))),2)</f>
        <v>0</v>
      </c>
      <c r="O35" s="7">
        <f>ROUND((IF(Q35="BDI 1",((1+($T$3/100))*I35),((1+($T$4/100))*I35))),2)</f>
        <v>0</v>
      </c>
      <c r="P35" s="7">
        <f>ROUND((N35+O35),2)</f>
        <v>0</v>
      </c>
      <c r="Q35" s="43" t="s">
        <v>90</v>
      </c>
      <c r="R35" s="7">
        <f t="shared" ref="R35:R36" si="90">ROUND(N35*G35,2)</f>
        <v>0</v>
      </c>
      <c r="S35" s="7">
        <f t="shared" ref="S35:S36" si="91">ROUND(O35*G35,2)</f>
        <v>0</v>
      </c>
      <c r="T35" s="8">
        <f>ROUND(R35+S35,2)</f>
        <v>0</v>
      </c>
    </row>
    <row r="36" spans="1:29" ht="24" customHeight="1" x14ac:dyDescent="0.25">
      <c r="A36" s="49" t="s">
        <v>251</v>
      </c>
      <c r="B36" s="41" t="s">
        <v>82</v>
      </c>
      <c r="C36" s="68">
        <v>101751</v>
      </c>
      <c r="D36" s="67" t="s">
        <v>46</v>
      </c>
      <c r="E36" s="6" t="s">
        <v>32</v>
      </c>
      <c r="F36" s="6" t="s">
        <v>120</v>
      </c>
      <c r="G36" s="42">
        <v>35</v>
      </c>
      <c r="H36" s="7"/>
      <c r="I36" s="7"/>
      <c r="J36" s="7">
        <f t="shared" ref="J36" si="92">ROUND((I36+H36),2)</f>
        <v>0</v>
      </c>
      <c r="K36" s="7">
        <f t="shared" ref="K36" si="93">ROUND((H36*G36),2)</f>
        <v>0</v>
      </c>
      <c r="L36" s="7">
        <f t="shared" ref="L36" si="94">ROUND((I36*G36),2)</f>
        <v>0</v>
      </c>
      <c r="M36" s="7">
        <f t="shared" ref="M36" si="95">ROUND((L36+K36),2)</f>
        <v>0</v>
      </c>
      <c r="N36" s="7">
        <f>ROUND((IF(Q36="BDI 1",((1+($T$3/100))*H36),((1+($T$4/100))*H36))),2)</f>
        <v>0</v>
      </c>
      <c r="O36" s="7">
        <f>ROUND((IF(Q36="BDI 1",((1+($T$3/100))*I36),((1+($T$4/100))*I36))),2)</f>
        <v>0</v>
      </c>
      <c r="P36" s="7">
        <f t="shared" ref="P36" si="96">ROUND((N36+O36),2)</f>
        <v>0</v>
      </c>
      <c r="Q36" s="43" t="s">
        <v>90</v>
      </c>
      <c r="R36" s="7">
        <f t="shared" si="90"/>
        <v>0</v>
      </c>
      <c r="S36" s="7">
        <f t="shared" si="91"/>
        <v>0</v>
      </c>
      <c r="T36" s="8">
        <f>ROUND(R36+S36,2)</f>
        <v>0</v>
      </c>
    </row>
    <row r="37" spans="1:29" ht="24" x14ac:dyDescent="0.25">
      <c r="A37" s="49" t="s">
        <v>252</v>
      </c>
      <c r="B37" s="41" t="s">
        <v>175</v>
      </c>
      <c r="C37" s="68">
        <v>592</v>
      </c>
      <c r="D37" s="67" t="s">
        <v>217</v>
      </c>
      <c r="E37" s="6" t="s">
        <v>32</v>
      </c>
      <c r="F37" s="6" t="s">
        <v>120</v>
      </c>
      <c r="G37" s="42">
        <v>851.27</v>
      </c>
      <c r="H37" s="7"/>
      <c r="I37" s="7"/>
      <c r="J37" s="7">
        <f t="shared" ref="J37" si="97">ROUND((I37+H37),2)</f>
        <v>0</v>
      </c>
      <c r="K37" s="7">
        <f t="shared" ref="K37" si="98">ROUND((H37*G37),2)</f>
        <v>0</v>
      </c>
      <c r="L37" s="7">
        <f t="shared" ref="L37" si="99">ROUND((I37*G37),2)</f>
        <v>0</v>
      </c>
      <c r="M37" s="7">
        <f t="shared" ref="M37" si="100">ROUND((L37+K37),2)</f>
        <v>0</v>
      </c>
      <c r="N37" s="7">
        <f>ROUND((IF(Q37="BDI 1",((1+($T$3/100))*H37),((1+($T$4/100))*H37))),2)</f>
        <v>0</v>
      </c>
      <c r="O37" s="7">
        <f>ROUND((IF(Q37="BDI 1",((1+($T$3/100))*I37),((1+($T$4/100))*I37))),2)</f>
        <v>0</v>
      </c>
      <c r="P37" s="7">
        <f t="shared" ref="P37" si="101">ROUND((N37+O37),2)</f>
        <v>0</v>
      </c>
      <c r="Q37" s="43" t="s">
        <v>90</v>
      </c>
      <c r="R37" s="7">
        <f t="shared" ref="R37" si="102">ROUND(N37*G37,2)</f>
        <v>0</v>
      </c>
      <c r="S37" s="7">
        <f t="shared" ref="S37" si="103">ROUND(O37*G37,2)</f>
        <v>0</v>
      </c>
      <c r="T37" s="8">
        <f>ROUND(R37+S37,2)</f>
        <v>0</v>
      </c>
    </row>
    <row r="38" spans="1:29" x14ac:dyDescent="0.25">
      <c r="A38" s="49" t="s">
        <v>253</v>
      </c>
      <c r="B38" s="41" t="s">
        <v>175</v>
      </c>
      <c r="C38" s="68">
        <v>501</v>
      </c>
      <c r="D38" s="67" t="s">
        <v>343</v>
      </c>
      <c r="E38" s="6" t="s">
        <v>35</v>
      </c>
      <c r="F38" s="6" t="s">
        <v>120</v>
      </c>
      <c r="G38" s="42">
        <v>35</v>
      </c>
      <c r="H38" s="7"/>
      <c r="I38" s="7"/>
      <c r="J38" s="7">
        <f t="shared" ref="J38" si="104">ROUND((I38+H38),2)</f>
        <v>0</v>
      </c>
      <c r="K38" s="7">
        <f t="shared" ref="K38" si="105">ROUND((H38*G38),2)</f>
        <v>0</v>
      </c>
      <c r="L38" s="7">
        <f t="shared" ref="L38" si="106">ROUND((I38*G38),2)</f>
        <v>0</v>
      </c>
      <c r="M38" s="7">
        <f t="shared" ref="M38" si="107">ROUND((L38+K38),2)</f>
        <v>0</v>
      </c>
      <c r="N38" s="7">
        <f>ROUND((IF(Q38="BDI 1",((1+($T$3/100))*H38),((1+($T$4/100))*H38))),2)</f>
        <v>0</v>
      </c>
      <c r="O38" s="7">
        <f>ROUND((IF(Q38="BDI 1",((1+($T$3/100))*I38),((1+($T$4/100))*I38))),2)</f>
        <v>0</v>
      </c>
      <c r="P38" s="7">
        <f t="shared" ref="P38" si="108">ROUND((N38+O38),2)</f>
        <v>0</v>
      </c>
      <c r="Q38" s="43" t="s">
        <v>90</v>
      </c>
      <c r="R38" s="7">
        <f t="shared" ref="R38" si="109">ROUND(N38*G38,2)</f>
        <v>0</v>
      </c>
      <c r="S38" s="7">
        <f t="shared" ref="S38" si="110">ROUND(O38*G38,2)</f>
        <v>0</v>
      </c>
      <c r="T38" s="8">
        <f>ROUND(R38+S38,2)</f>
        <v>0</v>
      </c>
    </row>
    <row r="39" spans="1:29" s="77" customFormat="1" ht="24" x14ac:dyDescent="0.25">
      <c r="A39" s="49" t="s">
        <v>272</v>
      </c>
      <c r="B39" s="41" t="s">
        <v>82</v>
      </c>
      <c r="C39" s="68">
        <v>102213</v>
      </c>
      <c r="D39" s="67" t="s">
        <v>51</v>
      </c>
      <c r="E39" s="6" t="s">
        <v>32</v>
      </c>
      <c r="F39" s="6" t="s">
        <v>120</v>
      </c>
      <c r="G39" s="42">
        <v>851.27</v>
      </c>
      <c r="H39" s="7"/>
      <c r="I39" s="7"/>
      <c r="J39" s="7">
        <f t="shared" ref="J39:J41" si="111">ROUND((I39+H39),2)</f>
        <v>0</v>
      </c>
      <c r="K39" s="7">
        <f t="shared" ref="K39:K41" si="112">ROUND((H39*G39),2)</f>
        <v>0</v>
      </c>
      <c r="L39" s="7">
        <f t="shared" ref="L39:L41" si="113">ROUND((I39*G39),2)</f>
        <v>0</v>
      </c>
      <c r="M39" s="7">
        <f t="shared" ref="M39:M41" si="114">ROUND((L39+K39),2)</f>
        <v>0</v>
      </c>
      <c r="N39" s="7">
        <f t="shared" ref="N39:N41" si="115">ROUND((IF(Q39="BDI 1",((1+($T$3/100))*H39),((1+($T$4/100))*H39))),2)</f>
        <v>0</v>
      </c>
      <c r="O39" s="7">
        <f t="shared" ref="O39:O41" si="116">ROUND((IF(Q39="BDI 1",((1+($T$3/100))*I39),((1+($T$4/100))*I39))),2)</f>
        <v>0</v>
      </c>
      <c r="P39" s="7">
        <f t="shared" ref="P39:P41" si="117">ROUND((N39+O39),2)</f>
        <v>0</v>
      </c>
      <c r="Q39" s="43" t="s">
        <v>90</v>
      </c>
      <c r="R39" s="7">
        <f t="shared" ref="R39:R41" si="118">ROUND(N39*G39,2)</f>
        <v>0</v>
      </c>
      <c r="S39" s="7">
        <f t="shared" ref="S39:S41" si="119">ROUND(O39*G39,2)</f>
        <v>0</v>
      </c>
      <c r="T39" s="8">
        <f t="shared" ref="T39:T41" si="120">ROUND(R39+S39,2)</f>
        <v>0</v>
      </c>
      <c r="U39" s="58"/>
      <c r="V39" s="58"/>
      <c r="W39" s="58"/>
      <c r="X39" s="58"/>
      <c r="Y39" s="58"/>
      <c r="Z39" s="58"/>
      <c r="AA39" s="58"/>
      <c r="AB39" s="58"/>
      <c r="AC39" s="58"/>
    </row>
    <row r="40" spans="1:29" s="77" customFormat="1" ht="24" x14ac:dyDescent="0.25">
      <c r="A40" s="49" t="s">
        <v>273</v>
      </c>
      <c r="B40" s="41" t="s">
        <v>82</v>
      </c>
      <c r="C40" s="68">
        <v>101739</v>
      </c>
      <c r="D40" s="67" t="s">
        <v>45</v>
      </c>
      <c r="E40" s="6" t="s">
        <v>35</v>
      </c>
      <c r="F40" s="6" t="s">
        <v>120</v>
      </c>
      <c r="G40" s="42">
        <v>35</v>
      </c>
      <c r="H40" s="7"/>
      <c r="I40" s="7"/>
      <c r="J40" s="7">
        <f t="shared" si="111"/>
        <v>0</v>
      </c>
      <c r="K40" s="7">
        <f t="shared" si="112"/>
        <v>0</v>
      </c>
      <c r="L40" s="7">
        <f t="shared" si="113"/>
        <v>0</v>
      </c>
      <c r="M40" s="7">
        <f t="shared" si="114"/>
        <v>0</v>
      </c>
      <c r="N40" s="7">
        <f t="shared" si="115"/>
        <v>0</v>
      </c>
      <c r="O40" s="7">
        <f t="shared" si="116"/>
        <v>0</v>
      </c>
      <c r="P40" s="7">
        <f t="shared" si="117"/>
        <v>0</v>
      </c>
      <c r="Q40" s="43" t="s">
        <v>90</v>
      </c>
      <c r="R40" s="7">
        <f t="shared" si="118"/>
        <v>0</v>
      </c>
      <c r="S40" s="7">
        <f t="shared" si="119"/>
        <v>0</v>
      </c>
      <c r="T40" s="8">
        <f t="shared" si="120"/>
        <v>0</v>
      </c>
      <c r="U40" s="58"/>
      <c r="V40" s="58"/>
      <c r="W40" s="58"/>
      <c r="X40" s="58"/>
      <c r="Y40" s="58"/>
      <c r="Z40" s="58"/>
      <c r="AA40" s="58"/>
      <c r="AB40" s="58"/>
      <c r="AC40" s="58"/>
    </row>
    <row r="41" spans="1:29" s="77" customFormat="1" ht="24" x14ac:dyDescent="0.25">
      <c r="A41" s="49" t="s">
        <v>274</v>
      </c>
      <c r="B41" s="41" t="s">
        <v>82</v>
      </c>
      <c r="C41" s="68">
        <v>102193</v>
      </c>
      <c r="D41" s="67" t="s">
        <v>25</v>
      </c>
      <c r="E41" s="6" t="s">
        <v>32</v>
      </c>
      <c r="F41" s="6" t="s">
        <v>120</v>
      </c>
      <c r="G41" s="42">
        <v>14.33</v>
      </c>
      <c r="H41" s="7"/>
      <c r="I41" s="7"/>
      <c r="J41" s="7">
        <f t="shared" si="111"/>
        <v>0</v>
      </c>
      <c r="K41" s="7">
        <f t="shared" si="112"/>
        <v>0</v>
      </c>
      <c r="L41" s="7">
        <f t="shared" si="113"/>
        <v>0</v>
      </c>
      <c r="M41" s="7">
        <f t="shared" si="114"/>
        <v>0</v>
      </c>
      <c r="N41" s="7">
        <f t="shared" si="115"/>
        <v>0</v>
      </c>
      <c r="O41" s="7">
        <f t="shared" si="116"/>
        <v>0</v>
      </c>
      <c r="P41" s="7">
        <f t="shared" si="117"/>
        <v>0</v>
      </c>
      <c r="Q41" s="43" t="s">
        <v>90</v>
      </c>
      <c r="R41" s="7">
        <f t="shared" si="118"/>
        <v>0</v>
      </c>
      <c r="S41" s="7">
        <f t="shared" si="119"/>
        <v>0</v>
      </c>
      <c r="T41" s="8">
        <f t="shared" si="120"/>
        <v>0</v>
      </c>
      <c r="U41" s="58"/>
      <c r="V41" s="58"/>
      <c r="W41" s="58"/>
      <c r="X41" s="58"/>
      <c r="Y41" s="58"/>
      <c r="Z41" s="58"/>
      <c r="AA41" s="58"/>
      <c r="AB41" s="58"/>
      <c r="AC41" s="58"/>
    </row>
    <row r="42" spans="1:29" s="77" customFormat="1" ht="24" x14ac:dyDescent="0.25">
      <c r="A42" s="49" t="s">
        <v>373</v>
      </c>
      <c r="B42" s="41" t="s">
        <v>175</v>
      </c>
      <c r="C42" s="68">
        <v>1034</v>
      </c>
      <c r="D42" s="67" t="s">
        <v>344</v>
      </c>
      <c r="E42" s="6" t="s">
        <v>32</v>
      </c>
      <c r="F42" s="6" t="s">
        <v>120</v>
      </c>
      <c r="G42" s="42">
        <v>14.33</v>
      </c>
      <c r="H42" s="7"/>
      <c r="I42" s="7"/>
      <c r="J42" s="7">
        <f t="shared" ref="J42" si="121">ROUND((I42+H42),2)</f>
        <v>0</v>
      </c>
      <c r="K42" s="7">
        <f t="shared" ref="K42" si="122">ROUND((H42*G42),2)</f>
        <v>0</v>
      </c>
      <c r="L42" s="7">
        <f t="shared" ref="L42" si="123">ROUND((I42*G42),2)</f>
        <v>0</v>
      </c>
      <c r="M42" s="7">
        <f t="shared" ref="M42" si="124">ROUND((L42+K42),2)</f>
        <v>0</v>
      </c>
      <c r="N42" s="7">
        <f t="shared" ref="N42" si="125">ROUND((IF(Q42="BDI 1",((1+($T$3/100))*H42),((1+($T$4/100))*H42))),2)</f>
        <v>0</v>
      </c>
      <c r="O42" s="7">
        <f t="shared" ref="O42" si="126">ROUND((IF(Q42="BDI 1",((1+($T$3/100))*I42),((1+($T$4/100))*I42))),2)</f>
        <v>0</v>
      </c>
      <c r="P42" s="7">
        <f t="shared" ref="P42" si="127">ROUND((N42+O42),2)</f>
        <v>0</v>
      </c>
      <c r="Q42" s="43" t="s">
        <v>90</v>
      </c>
      <c r="R42" s="7">
        <f t="shared" ref="R42" si="128">ROUND(N42*G42,2)</f>
        <v>0</v>
      </c>
      <c r="S42" s="7">
        <f t="shared" ref="S42" si="129">ROUND(O42*G42,2)</f>
        <v>0</v>
      </c>
      <c r="T42" s="8">
        <f t="shared" ref="T42" si="130">ROUND(R42+S42,2)</f>
        <v>0</v>
      </c>
      <c r="U42" s="58"/>
      <c r="V42" s="58"/>
      <c r="W42" s="58"/>
      <c r="X42" s="58"/>
      <c r="Y42" s="58"/>
      <c r="Z42" s="58"/>
      <c r="AA42" s="58"/>
      <c r="AB42" s="58"/>
      <c r="AC42" s="58"/>
    </row>
    <row r="43" spans="1:29" s="77" customFormat="1" x14ac:dyDescent="0.25">
      <c r="A43" s="22"/>
      <c r="B43" s="22"/>
      <c r="C43" s="9"/>
      <c r="D43" s="10"/>
      <c r="E43" s="11"/>
      <c r="F43" s="11"/>
      <c r="G43" s="12"/>
      <c r="H43" s="12"/>
      <c r="I43" s="12"/>
      <c r="J43" s="13"/>
      <c r="K43" s="13"/>
      <c r="L43" s="13"/>
      <c r="M43" s="13"/>
      <c r="N43" s="14"/>
      <c r="O43" s="14"/>
      <c r="P43" s="14"/>
      <c r="Q43" s="14"/>
      <c r="R43" s="14"/>
      <c r="S43" s="14"/>
      <c r="T43" s="15"/>
      <c r="U43" s="58"/>
      <c r="V43" s="58"/>
      <c r="W43" s="58"/>
      <c r="X43" s="58"/>
      <c r="Y43" s="58"/>
      <c r="Z43" s="58"/>
      <c r="AA43" s="58"/>
      <c r="AB43" s="58"/>
      <c r="AC43" s="58"/>
    </row>
    <row r="44" spans="1:29" s="77" customFormat="1" x14ac:dyDescent="0.25">
      <c r="A44" s="44">
        <v>3</v>
      </c>
      <c r="B44" s="70"/>
      <c r="C44" s="71"/>
      <c r="D44" s="47" t="s">
        <v>375</v>
      </c>
      <c r="E44" s="72"/>
      <c r="F44" s="72"/>
      <c r="G44" s="73"/>
      <c r="H44" s="73"/>
      <c r="I44" s="73"/>
      <c r="J44" s="74"/>
      <c r="K44" s="76">
        <f t="shared" ref="K44" si="131">SUM(K45:K56)/2</f>
        <v>0</v>
      </c>
      <c r="L44" s="76">
        <f t="shared" ref="L44" si="132">SUM(L45:L56)/2</f>
        <v>0</v>
      </c>
      <c r="M44" s="76">
        <f t="shared" ref="M44" si="133">SUM(M45:M56)/2</f>
        <v>0</v>
      </c>
      <c r="N44" s="75"/>
      <c r="O44" s="75"/>
      <c r="P44" s="75"/>
      <c r="Q44" s="75"/>
      <c r="R44" s="76">
        <f t="shared" ref="R44:S44" si="134">SUM(R45:R56)/2</f>
        <v>0</v>
      </c>
      <c r="S44" s="76">
        <f t="shared" si="134"/>
        <v>0</v>
      </c>
      <c r="T44" s="76">
        <f>SUM(T45:T56)/2</f>
        <v>0</v>
      </c>
      <c r="U44" s="58"/>
      <c r="V44" s="58"/>
      <c r="W44" s="58"/>
      <c r="X44" s="58"/>
      <c r="Y44" s="58"/>
      <c r="Z44" s="58"/>
      <c r="AA44" s="58"/>
      <c r="AB44" s="58"/>
      <c r="AC44" s="58"/>
    </row>
    <row r="45" spans="1:29" s="77" customFormat="1" x14ac:dyDescent="0.25">
      <c r="A45" s="44" t="s">
        <v>13</v>
      </c>
      <c r="B45" s="45"/>
      <c r="C45" s="46"/>
      <c r="D45" s="47" t="s">
        <v>376</v>
      </c>
      <c r="E45" s="47"/>
      <c r="F45" s="47"/>
      <c r="G45" s="48"/>
      <c r="H45" s="50"/>
      <c r="I45" s="50"/>
      <c r="J45" s="50"/>
      <c r="K45" s="50">
        <f t="shared" ref="K45:L45" si="135">ROUND((SUM(K46:K47)),2)</f>
        <v>0</v>
      </c>
      <c r="L45" s="50">
        <f t="shared" si="135"/>
        <v>0</v>
      </c>
      <c r="M45" s="50">
        <f>ROUND((SUM(M46:M47)),2)</f>
        <v>0</v>
      </c>
      <c r="N45" s="50"/>
      <c r="O45" s="50"/>
      <c r="P45" s="50"/>
      <c r="Q45" s="50"/>
      <c r="R45" s="50">
        <f t="shared" ref="R45:S45" si="136">ROUND((SUM(R46:R47)),2)</f>
        <v>0</v>
      </c>
      <c r="S45" s="50">
        <f t="shared" si="136"/>
        <v>0</v>
      </c>
      <c r="T45" s="50">
        <f>ROUND((SUM(T46:T47)),2)</f>
        <v>0</v>
      </c>
      <c r="U45" s="58"/>
      <c r="V45" s="58"/>
      <c r="W45" s="58"/>
      <c r="X45" s="58"/>
      <c r="Y45" s="58"/>
      <c r="Z45" s="58"/>
      <c r="AA45" s="58"/>
      <c r="AB45" s="58"/>
      <c r="AC45" s="58"/>
    </row>
    <row r="46" spans="1:29" s="77" customFormat="1" ht="24" x14ac:dyDescent="0.25">
      <c r="A46" s="49" t="s">
        <v>374</v>
      </c>
      <c r="B46" s="41" t="s">
        <v>82</v>
      </c>
      <c r="C46" s="69">
        <v>97640</v>
      </c>
      <c r="D46" s="67" t="s">
        <v>157</v>
      </c>
      <c r="E46" s="6" t="s">
        <v>32</v>
      </c>
      <c r="F46" s="6" t="s">
        <v>111</v>
      </c>
      <c r="G46" s="42">
        <v>289.08</v>
      </c>
      <c r="H46" s="7"/>
      <c r="I46" s="7"/>
      <c r="J46" s="7">
        <f t="shared" ref="J46" si="137">ROUND((I46+H46),2)</f>
        <v>0</v>
      </c>
      <c r="K46" s="7">
        <f t="shared" ref="K46" si="138">ROUND((H46*G46),2)</f>
        <v>0</v>
      </c>
      <c r="L46" s="7">
        <f t="shared" ref="L46" si="139">ROUND((I46*G46),2)</f>
        <v>0</v>
      </c>
      <c r="M46" s="7">
        <f t="shared" ref="M46" si="140">ROUND((L46+K46),2)</f>
        <v>0</v>
      </c>
      <c r="N46" s="7">
        <f t="shared" ref="N46" si="141">ROUND((IF(Q46="BDI 1",((1+($T$3/100))*H46),((1+($T$4/100))*H46))),2)</f>
        <v>0</v>
      </c>
      <c r="O46" s="7">
        <f t="shared" ref="O46" si="142">ROUND((IF(Q46="BDI 1",((1+($T$3/100))*I46),((1+($T$4/100))*I46))),2)</f>
        <v>0</v>
      </c>
      <c r="P46" s="7">
        <f t="shared" ref="P46" si="143">ROUND((N46+O46),2)</f>
        <v>0</v>
      </c>
      <c r="Q46" s="43" t="s">
        <v>90</v>
      </c>
      <c r="R46" s="7">
        <f t="shared" ref="R46" si="144">ROUND(N46*G46,2)</f>
        <v>0</v>
      </c>
      <c r="S46" s="7">
        <f t="shared" ref="S46" si="145">ROUND(O46*G46,2)</f>
        <v>0</v>
      </c>
      <c r="T46" s="8">
        <f t="shared" ref="T46" si="146">ROUND(R46+S46,2)</f>
        <v>0</v>
      </c>
      <c r="U46" s="58"/>
      <c r="V46" s="58"/>
      <c r="W46" s="58"/>
      <c r="X46" s="58"/>
      <c r="Y46" s="58"/>
      <c r="Z46" s="58"/>
      <c r="AA46" s="58"/>
      <c r="AB46" s="58"/>
      <c r="AC46" s="58"/>
    </row>
    <row r="47" spans="1:29" s="77" customFormat="1" ht="36" x14ac:dyDescent="0.25">
      <c r="A47" s="49" t="s">
        <v>377</v>
      </c>
      <c r="B47" s="41" t="s">
        <v>82</v>
      </c>
      <c r="C47" s="69">
        <v>96116</v>
      </c>
      <c r="D47" s="67" t="s">
        <v>151</v>
      </c>
      <c r="E47" s="6" t="s">
        <v>32</v>
      </c>
      <c r="F47" s="6" t="s">
        <v>378</v>
      </c>
      <c r="G47" s="42">
        <v>289.08</v>
      </c>
      <c r="H47" s="7"/>
      <c r="I47" s="7"/>
      <c r="J47" s="7">
        <f t="shared" ref="J47" si="147">ROUND((I47+H47),2)</f>
        <v>0</v>
      </c>
      <c r="K47" s="7">
        <f t="shared" ref="K47" si="148">ROUND((H47*G47),2)</f>
        <v>0</v>
      </c>
      <c r="L47" s="7">
        <f t="shared" ref="L47" si="149">ROUND((I47*G47),2)</f>
        <v>0</v>
      </c>
      <c r="M47" s="7">
        <f t="shared" ref="M47" si="150">ROUND((L47+K47),2)</f>
        <v>0</v>
      </c>
      <c r="N47" s="7">
        <f t="shared" ref="N47" si="151">ROUND((IF(Q47="BDI 1",((1+($T$3/100))*H47),((1+($T$4/100))*H47))),2)</f>
        <v>0</v>
      </c>
      <c r="O47" s="7">
        <f t="shared" ref="O47" si="152">ROUND((IF(Q47="BDI 1",((1+($T$3/100))*I47),((1+($T$4/100))*I47))),2)</f>
        <v>0</v>
      </c>
      <c r="P47" s="7">
        <f t="shared" ref="P47" si="153">ROUND((N47+O47),2)</f>
        <v>0</v>
      </c>
      <c r="Q47" s="43" t="s">
        <v>90</v>
      </c>
      <c r="R47" s="7">
        <f t="shared" ref="R47" si="154">ROUND(N47*G47,2)</f>
        <v>0</v>
      </c>
      <c r="S47" s="7">
        <f t="shared" ref="S47" si="155">ROUND(O47*G47,2)</f>
        <v>0</v>
      </c>
      <c r="T47" s="8">
        <f t="shared" ref="T47" si="156">ROUND(R47+S47,2)</f>
        <v>0</v>
      </c>
      <c r="U47" s="58"/>
      <c r="V47" s="58"/>
      <c r="W47" s="58"/>
      <c r="X47" s="58"/>
      <c r="Y47" s="58"/>
      <c r="Z47" s="58"/>
      <c r="AA47" s="58"/>
      <c r="AB47" s="58"/>
      <c r="AC47" s="58"/>
    </row>
    <row r="48" spans="1:29" s="77" customFormat="1" x14ac:dyDescent="0.25">
      <c r="A48" s="44" t="s">
        <v>379</v>
      </c>
      <c r="B48" s="45"/>
      <c r="C48" s="46"/>
      <c r="D48" s="47" t="s">
        <v>376</v>
      </c>
      <c r="E48" s="47"/>
      <c r="F48" s="47"/>
      <c r="G48" s="48"/>
      <c r="H48" s="50"/>
      <c r="I48" s="50"/>
      <c r="J48" s="50"/>
      <c r="K48" s="50">
        <f t="shared" ref="K48:L48" si="157">ROUND((SUM(K49:K56)),2)</f>
        <v>0</v>
      </c>
      <c r="L48" s="50">
        <f t="shared" si="157"/>
        <v>0</v>
      </c>
      <c r="M48" s="50">
        <f>ROUND((SUM(M49:M56)),2)</f>
        <v>0</v>
      </c>
      <c r="N48" s="50"/>
      <c r="O48" s="50"/>
      <c r="P48" s="50"/>
      <c r="Q48" s="50"/>
      <c r="R48" s="50">
        <f t="shared" ref="R48:S48" si="158">ROUND((SUM(R49:R56)),2)</f>
        <v>0</v>
      </c>
      <c r="S48" s="50">
        <f t="shared" si="158"/>
        <v>0</v>
      </c>
      <c r="T48" s="50">
        <f>ROUND((SUM(T49:T56)),2)</f>
        <v>0</v>
      </c>
      <c r="U48" s="58"/>
      <c r="V48" s="58"/>
      <c r="W48" s="58"/>
      <c r="X48" s="58"/>
      <c r="Y48" s="58"/>
      <c r="Z48" s="58"/>
      <c r="AA48" s="58"/>
      <c r="AB48" s="58"/>
      <c r="AC48" s="58"/>
    </row>
    <row r="49" spans="1:29" s="77" customFormat="1" ht="24" customHeight="1" x14ac:dyDescent="0.25">
      <c r="A49" s="49" t="s">
        <v>380</v>
      </c>
      <c r="B49" s="41" t="s">
        <v>82</v>
      </c>
      <c r="C49" s="69">
        <v>97640</v>
      </c>
      <c r="D49" s="67" t="s">
        <v>157</v>
      </c>
      <c r="E49" s="6" t="s">
        <v>32</v>
      </c>
      <c r="F49" s="6" t="s">
        <v>111</v>
      </c>
      <c r="G49" s="42">
        <v>160.12</v>
      </c>
      <c r="H49" s="7"/>
      <c r="I49" s="7"/>
      <c r="J49" s="7">
        <f t="shared" ref="J49:J50" si="159">ROUND((I49+H49),2)</f>
        <v>0</v>
      </c>
      <c r="K49" s="7">
        <f t="shared" ref="K49:K50" si="160">ROUND((H49*G49),2)</f>
        <v>0</v>
      </c>
      <c r="L49" s="7">
        <f t="shared" ref="L49:L50" si="161">ROUND((I49*G49),2)</f>
        <v>0</v>
      </c>
      <c r="M49" s="7">
        <f t="shared" ref="M49:M50" si="162">ROUND((L49+K49),2)</f>
        <v>0</v>
      </c>
      <c r="N49" s="7">
        <f t="shared" ref="N49:N50" si="163">ROUND((IF(Q49="BDI 1",((1+($T$3/100))*H49),((1+($T$4/100))*H49))),2)</f>
        <v>0</v>
      </c>
      <c r="O49" s="7">
        <f t="shared" ref="O49:O50" si="164">ROUND((IF(Q49="BDI 1",((1+($T$3/100))*I49),((1+($T$4/100))*I49))),2)</f>
        <v>0</v>
      </c>
      <c r="P49" s="7">
        <f t="shared" ref="P49:P50" si="165">ROUND((N49+O49),2)</f>
        <v>0</v>
      </c>
      <c r="Q49" s="43" t="s">
        <v>90</v>
      </c>
      <c r="R49" s="7">
        <f t="shared" ref="R49:R50" si="166">ROUND(N49*G49,2)</f>
        <v>0</v>
      </c>
      <c r="S49" s="7">
        <f t="shared" ref="S49:S50" si="167">ROUND(O49*G49,2)</f>
        <v>0</v>
      </c>
      <c r="T49" s="8">
        <f t="shared" ref="T49:T50" si="168">ROUND(R49+S49,2)</f>
        <v>0</v>
      </c>
      <c r="U49" s="58"/>
      <c r="V49" s="58"/>
      <c r="W49" s="58"/>
      <c r="X49" s="58"/>
      <c r="Y49" s="58"/>
      <c r="Z49" s="58"/>
      <c r="AA49" s="58"/>
      <c r="AB49" s="58"/>
      <c r="AC49" s="58"/>
    </row>
    <row r="50" spans="1:29" s="77" customFormat="1" x14ac:dyDescent="0.25">
      <c r="A50" s="49" t="s">
        <v>381</v>
      </c>
      <c r="B50" s="41" t="s">
        <v>175</v>
      </c>
      <c r="C50" s="69">
        <v>505</v>
      </c>
      <c r="D50" s="67" t="s">
        <v>345</v>
      </c>
      <c r="E50" s="6" t="s">
        <v>35</v>
      </c>
      <c r="F50" s="6" t="s">
        <v>378</v>
      </c>
      <c r="G50" s="42">
        <v>192.15</v>
      </c>
      <c r="H50" s="7"/>
      <c r="I50" s="7"/>
      <c r="J50" s="7">
        <f t="shared" si="159"/>
        <v>0</v>
      </c>
      <c r="K50" s="7">
        <f t="shared" si="160"/>
        <v>0</v>
      </c>
      <c r="L50" s="7">
        <f t="shared" si="161"/>
        <v>0</v>
      </c>
      <c r="M50" s="7">
        <f t="shared" si="162"/>
        <v>0</v>
      </c>
      <c r="N50" s="7">
        <f t="shared" si="163"/>
        <v>0</v>
      </c>
      <c r="O50" s="7">
        <f t="shared" si="164"/>
        <v>0</v>
      </c>
      <c r="P50" s="7">
        <f t="shared" si="165"/>
        <v>0</v>
      </c>
      <c r="Q50" s="43" t="s">
        <v>90</v>
      </c>
      <c r="R50" s="7">
        <f t="shared" si="166"/>
        <v>0</v>
      </c>
      <c r="S50" s="7">
        <f t="shared" si="167"/>
        <v>0</v>
      </c>
      <c r="T50" s="8">
        <f t="shared" si="168"/>
        <v>0</v>
      </c>
      <c r="U50" s="58"/>
      <c r="V50" s="58"/>
      <c r="W50" s="58"/>
      <c r="X50" s="58"/>
      <c r="Y50" s="58"/>
      <c r="Z50" s="58"/>
      <c r="AA50" s="58"/>
      <c r="AB50" s="58"/>
      <c r="AC50" s="58"/>
    </row>
    <row r="51" spans="1:29" s="77" customFormat="1" ht="36" customHeight="1" x14ac:dyDescent="0.25">
      <c r="A51" s="49" t="s">
        <v>382</v>
      </c>
      <c r="B51" s="41" t="s">
        <v>82</v>
      </c>
      <c r="C51" s="69">
        <v>96486</v>
      </c>
      <c r="D51" s="67" t="s">
        <v>148</v>
      </c>
      <c r="E51" s="6" t="s">
        <v>32</v>
      </c>
      <c r="F51" s="6" t="s">
        <v>383</v>
      </c>
      <c r="G51" s="42">
        <v>160.12</v>
      </c>
      <c r="H51" s="7"/>
      <c r="I51" s="7"/>
      <c r="J51" s="7">
        <f t="shared" ref="J51:J56" si="169">ROUND((I51+H51),2)</f>
        <v>0</v>
      </c>
      <c r="K51" s="7">
        <f t="shared" ref="K51:K56" si="170">ROUND((H51*G51),2)</f>
        <v>0</v>
      </c>
      <c r="L51" s="7">
        <f t="shared" ref="L51:L56" si="171">ROUND((I51*G51),2)</f>
        <v>0</v>
      </c>
      <c r="M51" s="7">
        <f t="shared" ref="M51:M56" si="172">ROUND((L51+K51),2)</f>
        <v>0</v>
      </c>
      <c r="N51" s="7">
        <f t="shared" ref="N51:N56" si="173">ROUND((IF(Q51="BDI 1",((1+($T$3/100))*H51),((1+($T$4/100))*H51))),2)</f>
        <v>0</v>
      </c>
      <c r="O51" s="7">
        <f t="shared" ref="O51:O56" si="174">ROUND((IF(Q51="BDI 1",((1+($T$3/100))*I51),((1+($T$4/100))*I51))),2)</f>
        <v>0</v>
      </c>
      <c r="P51" s="7">
        <f t="shared" ref="P51:P56" si="175">ROUND((N51+O51),2)</f>
        <v>0</v>
      </c>
      <c r="Q51" s="43" t="s">
        <v>90</v>
      </c>
      <c r="R51" s="7">
        <f t="shared" ref="R51:R56" si="176">ROUND(N51*G51,2)</f>
        <v>0</v>
      </c>
      <c r="S51" s="7">
        <f t="shared" ref="S51:S56" si="177">ROUND(O51*G51,2)</f>
        <v>0</v>
      </c>
      <c r="T51" s="8">
        <f t="shared" ref="T51:T56" si="178">ROUND(R51+S51,2)</f>
        <v>0</v>
      </c>
      <c r="U51" s="58"/>
      <c r="V51" s="58"/>
      <c r="W51" s="58"/>
      <c r="X51" s="58"/>
      <c r="Y51" s="58"/>
      <c r="Z51" s="58"/>
      <c r="AA51" s="58"/>
      <c r="AB51" s="58"/>
      <c r="AC51" s="58"/>
    </row>
    <row r="52" spans="1:29" s="77" customFormat="1" ht="24" x14ac:dyDescent="0.25">
      <c r="A52" s="49" t="s">
        <v>384</v>
      </c>
      <c r="B52" s="41" t="s">
        <v>82</v>
      </c>
      <c r="C52" s="69">
        <v>96121</v>
      </c>
      <c r="D52" s="67" t="s">
        <v>147</v>
      </c>
      <c r="E52" s="6" t="s">
        <v>35</v>
      </c>
      <c r="F52" s="6" t="s">
        <v>385</v>
      </c>
      <c r="G52" s="42">
        <v>192.15</v>
      </c>
      <c r="H52" s="7"/>
      <c r="I52" s="7"/>
      <c r="J52" s="7">
        <f t="shared" si="169"/>
        <v>0</v>
      </c>
      <c r="K52" s="7">
        <f t="shared" si="170"/>
        <v>0</v>
      </c>
      <c r="L52" s="7">
        <f t="shared" si="171"/>
        <v>0</v>
      </c>
      <c r="M52" s="7">
        <f t="shared" si="172"/>
        <v>0</v>
      </c>
      <c r="N52" s="7">
        <f t="shared" si="173"/>
        <v>0</v>
      </c>
      <c r="O52" s="7">
        <f t="shared" si="174"/>
        <v>0</v>
      </c>
      <c r="P52" s="7">
        <f t="shared" si="175"/>
        <v>0</v>
      </c>
      <c r="Q52" s="43" t="s">
        <v>90</v>
      </c>
      <c r="R52" s="7">
        <f t="shared" si="176"/>
        <v>0</v>
      </c>
      <c r="S52" s="7">
        <f t="shared" si="177"/>
        <v>0</v>
      </c>
      <c r="T52" s="8">
        <f t="shared" si="178"/>
        <v>0</v>
      </c>
      <c r="U52" s="58"/>
      <c r="V52" s="58"/>
      <c r="W52" s="58"/>
      <c r="X52" s="58"/>
      <c r="Y52" s="58"/>
      <c r="Z52" s="58"/>
      <c r="AA52" s="58"/>
      <c r="AB52" s="58"/>
      <c r="AC52" s="58"/>
    </row>
    <row r="53" spans="1:29" s="77" customFormat="1" ht="24" x14ac:dyDescent="0.25">
      <c r="A53" s="49" t="s">
        <v>386</v>
      </c>
      <c r="B53" s="41" t="s">
        <v>175</v>
      </c>
      <c r="C53" s="69">
        <v>1035</v>
      </c>
      <c r="D53" s="67" t="s">
        <v>346</v>
      </c>
      <c r="E53" s="6" t="s">
        <v>35</v>
      </c>
      <c r="F53" s="6" t="s">
        <v>387</v>
      </c>
      <c r="G53" s="42">
        <v>208.18</v>
      </c>
      <c r="H53" s="7"/>
      <c r="I53" s="7"/>
      <c r="J53" s="7">
        <f t="shared" si="169"/>
        <v>0</v>
      </c>
      <c r="K53" s="7">
        <f t="shared" si="170"/>
        <v>0</v>
      </c>
      <c r="L53" s="7">
        <f t="shared" si="171"/>
        <v>0</v>
      </c>
      <c r="M53" s="7">
        <f t="shared" si="172"/>
        <v>0</v>
      </c>
      <c r="N53" s="7">
        <f t="shared" si="173"/>
        <v>0</v>
      </c>
      <c r="O53" s="7">
        <f t="shared" si="174"/>
        <v>0</v>
      </c>
      <c r="P53" s="7">
        <f t="shared" si="175"/>
        <v>0</v>
      </c>
      <c r="Q53" s="43" t="s">
        <v>90</v>
      </c>
      <c r="R53" s="7">
        <f t="shared" si="176"/>
        <v>0</v>
      </c>
      <c r="S53" s="7">
        <f t="shared" si="177"/>
        <v>0</v>
      </c>
      <c r="T53" s="8">
        <f t="shared" si="178"/>
        <v>0</v>
      </c>
      <c r="U53" s="58"/>
      <c r="V53" s="58"/>
      <c r="W53" s="58"/>
      <c r="X53" s="58"/>
      <c r="Y53" s="58"/>
      <c r="Z53" s="58"/>
      <c r="AA53" s="58"/>
      <c r="AB53" s="58"/>
      <c r="AC53" s="58"/>
    </row>
    <row r="54" spans="1:29" s="77" customFormat="1" ht="36" customHeight="1" x14ac:dyDescent="0.25">
      <c r="A54" s="49" t="s">
        <v>388</v>
      </c>
      <c r="B54" s="41" t="s">
        <v>175</v>
      </c>
      <c r="C54" s="69">
        <v>744</v>
      </c>
      <c r="D54" s="67" t="s">
        <v>347</v>
      </c>
      <c r="E54" s="6" t="s">
        <v>35</v>
      </c>
      <c r="F54" s="6" t="s">
        <v>389</v>
      </c>
      <c r="G54" s="42">
        <v>3</v>
      </c>
      <c r="H54" s="7"/>
      <c r="I54" s="7"/>
      <c r="J54" s="7">
        <f t="shared" si="169"/>
        <v>0</v>
      </c>
      <c r="K54" s="7">
        <f t="shared" si="170"/>
        <v>0</v>
      </c>
      <c r="L54" s="7">
        <f t="shared" si="171"/>
        <v>0</v>
      </c>
      <c r="M54" s="7">
        <f t="shared" si="172"/>
        <v>0</v>
      </c>
      <c r="N54" s="7">
        <f t="shared" si="173"/>
        <v>0</v>
      </c>
      <c r="O54" s="7">
        <f t="shared" si="174"/>
        <v>0</v>
      </c>
      <c r="P54" s="7">
        <f t="shared" si="175"/>
        <v>0</v>
      </c>
      <c r="Q54" s="43" t="s">
        <v>90</v>
      </c>
      <c r="R54" s="7">
        <f t="shared" si="176"/>
        <v>0</v>
      </c>
      <c r="S54" s="7">
        <f t="shared" si="177"/>
        <v>0</v>
      </c>
      <c r="T54" s="8">
        <f t="shared" si="178"/>
        <v>0</v>
      </c>
      <c r="U54" s="58"/>
      <c r="V54" s="58"/>
      <c r="W54" s="58"/>
      <c r="X54" s="58"/>
      <c r="Y54" s="58"/>
      <c r="Z54" s="58"/>
      <c r="AA54" s="58"/>
      <c r="AB54" s="58"/>
      <c r="AC54" s="58"/>
    </row>
    <row r="55" spans="1:29" s="77" customFormat="1" ht="24" x14ac:dyDescent="0.25">
      <c r="A55" s="49" t="s">
        <v>390</v>
      </c>
      <c r="B55" s="41" t="s">
        <v>82</v>
      </c>
      <c r="C55" s="69">
        <v>102201</v>
      </c>
      <c r="D55" s="67" t="s">
        <v>50</v>
      </c>
      <c r="E55" s="6" t="s">
        <v>32</v>
      </c>
      <c r="F55" s="6" t="s">
        <v>391</v>
      </c>
      <c r="G55" s="42">
        <v>31.23</v>
      </c>
      <c r="H55" s="7"/>
      <c r="I55" s="7"/>
      <c r="J55" s="7">
        <f t="shared" si="169"/>
        <v>0</v>
      </c>
      <c r="K55" s="7">
        <f t="shared" si="170"/>
        <v>0</v>
      </c>
      <c r="L55" s="7">
        <f t="shared" si="171"/>
        <v>0</v>
      </c>
      <c r="M55" s="7">
        <f t="shared" si="172"/>
        <v>0</v>
      </c>
      <c r="N55" s="7">
        <f t="shared" si="173"/>
        <v>0</v>
      </c>
      <c r="O55" s="7">
        <f t="shared" si="174"/>
        <v>0</v>
      </c>
      <c r="P55" s="7">
        <f t="shared" si="175"/>
        <v>0</v>
      </c>
      <c r="Q55" s="43" t="s">
        <v>90</v>
      </c>
      <c r="R55" s="7">
        <f t="shared" si="176"/>
        <v>0</v>
      </c>
      <c r="S55" s="7">
        <f t="shared" si="177"/>
        <v>0</v>
      </c>
      <c r="T55" s="8">
        <f t="shared" si="178"/>
        <v>0</v>
      </c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77" customFormat="1" ht="24" x14ac:dyDescent="0.25">
      <c r="A56" s="49" t="s">
        <v>392</v>
      </c>
      <c r="B56" s="41" t="s">
        <v>82</v>
      </c>
      <c r="C56" s="69">
        <v>102220</v>
      </c>
      <c r="D56" s="67" t="s">
        <v>52</v>
      </c>
      <c r="E56" s="6" t="s">
        <v>32</v>
      </c>
      <c r="F56" s="6" t="s">
        <v>393</v>
      </c>
      <c r="G56" s="42">
        <v>31.23</v>
      </c>
      <c r="H56" s="7"/>
      <c r="I56" s="7"/>
      <c r="J56" s="7">
        <f t="shared" si="169"/>
        <v>0</v>
      </c>
      <c r="K56" s="7">
        <f t="shared" si="170"/>
        <v>0</v>
      </c>
      <c r="L56" s="7">
        <f t="shared" si="171"/>
        <v>0</v>
      </c>
      <c r="M56" s="7">
        <f t="shared" si="172"/>
        <v>0</v>
      </c>
      <c r="N56" s="7">
        <f t="shared" si="173"/>
        <v>0</v>
      </c>
      <c r="O56" s="7">
        <f t="shared" si="174"/>
        <v>0</v>
      </c>
      <c r="P56" s="7">
        <f t="shared" si="175"/>
        <v>0</v>
      </c>
      <c r="Q56" s="43" t="s">
        <v>90</v>
      </c>
      <c r="R56" s="7">
        <f t="shared" si="176"/>
        <v>0</v>
      </c>
      <c r="S56" s="7">
        <f t="shared" si="177"/>
        <v>0</v>
      </c>
      <c r="T56" s="8">
        <f t="shared" si="178"/>
        <v>0</v>
      </c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77" customFormat="1" x14ac:dyDescent="0.25">
      <c r="A57" s="22"/>
      <c r="B57" s="22"/>
      <c r="C57" s="9"/>
      <c r="D57" s="10"/>
      <c r="E57" s="11"/>
      <c r="F57" s="11"/>
      <c r="G57" s="12"/>
      <c r="H57" s="12"/>
      <c r="I57" s="12"/>
      <c r="J57" s="13"/>
      <c r="K57" s="13"/>
      <c r="L57" s="13"/>
      <c r="M57" s="13"/>
      <c r="N57" s="14"/>
      <c r="O57" s="14"/>
      <c r="P57" s="14"/>
      <c r="Q57" s="14"/>
      <c r="R57" s="14"/>
      <c r="S57" s="14"/>
      <c r="T57" s="15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77" customFormat="1" x14ac:dyDescent="0.25">
      <c r="A58" s="44">
        <v>4</v>
      </c>
      <c r="B58" s="70"/>
      <c r="C58" s="71"/>
      <c r="D58" s="47" t="s">
        <v>94</v>
      </c>
      <c r="E58" s="72"/>
      <c r="F58" s="72"/>
      <c r="G58" s="73"/>
      <c r="H58" s="73"/>
      <c r="I58" s="73"/>
      <c r="J58" s="74"/>
      <c r="K58" s="76">
        <f t="shared" ref="K58" si="179">SUM(K59:K79)/2</f>
        <v>0</v>
      </c>
      <c r="L58" s="76">
        <f t="shared" ref="L58" si="180">SUM(L59:L79)/2</f>
        <v>0</v>
      </c>
      <c r="M58" s="76">
        <f t="shared" ref="M58" si="181">SUM(M59:M79)/2</f>
        <v>0</v>
      </c>
      <c r="N58" s="75"/>
      <c r="O58" s="75"/>
      <c r="P58" s="75"/>
      <c r="Q58" s="75"/>
      <c r="R58" s="76">
        <f t="shared" ref="R58:S58" si="182">SUM(R59:R79)/2</f>
        <v>0</v>
      </c>
      <c r="S58" s="76">
        <f t="shared" si="182"/>
        <v>0</v>
      </c>
      <c r="T58" s="76">
        <f>SUM(T59:T79)/2</f>
        <v>0</v>
      </c>
      <c r="U58" s="58"/>
      <c r="V58" s="58"/>
      <c r="W58" s="58"/>
      <c r="X58" s="58"/>
      <c r="Y58" s="58"/>
      <c r="Z58" s="58"/>
      <c r="AA58" s="58"/>
      <c r="AB58" s="58"/>
      <c r="AC58" s="58"/>
    </row>
    <row r="59" spans="1:29" x14ac:dyDescent="0.25">
      <c r="A59" s="44" t="s">
        <v>14</v>
      </c>
      <c r="B59" s="45"/>
      <c r="C59" s="46"/>
      <c r="D59" s="47" t="s">
        <v>394</v>
      </c>
      <c r="E59" s="47"/>
      <c r="F59" s="47"/>
      <c r="G59" s="48"/>
      <c r="H59" s="50"/>
      <c r="I59" s="50"/>
      <c r="J59" s="50"/>
      <c r="K59" s="50">
        <f t="shared" ref="K59:L59" si="183">ROUND((SUM(K60:K63)),2)</f>
        <v>0</v>
      </c>
      <c r="L59" s="50">
        <f t="shared" si="183"/>
        <v>0</v>
      </c>
      <c r="M59" s="50">
        <f>ROUND((SUM(M60:M63)),2)</f>
        <v>0</v>
      </c>
      <c r="N59" s="50"/>
      <c r="O59" s="50"/>
      <c r="P59" s="50"/>
      <c r="Q59" s="50"/>
      <c r="R59" s="50">
        <f>ROUND((SUM(R60:R63)),2)</f>
        <v>0</v>
      </c>
      <c r="S59" s="50">
        <f>ROUND((SUM(S60:S63)),2)</f>
        <v>0</v>
      </c>
      <c r="T59" s="50">
        <f>ROUND((SUM(T60:T63)),2)</f>
        <v>0</v>
      </c>
    </row>
    <row r="60" spans="1:29" ht="24" customHeight="1" x14ac:dyDescent="0.25">
      <c r="A60" s="49" t="s">
        <v>189</v>
      </c>
      <c r="B60" s="41" t="s">
        <v>82</v>
      </c>
      <c r="C60" s="68">
        <v>99814</v>
      </c>
      <c r="D60" s="67" t="s">
        <v>81</v>
      </c>
      <c r="E60" s="6" t="s">
        <v>32</v>
      </c>
      <c r="F60" s="6" t="s">
        <v>136</v>
      </c>
      <c r="G60" s="42">
        <v>2145</v>
      </c>
      <c r="H60" s="7"/>
      <c r="I60" s="7"/>
      <c r="J60" s="7">
        <f t="shared" ref="J60:J61" si="184">ROUND((I60+H60),2)</f>
        <v>0</v>
      </c>
      <c r="K60" s="7">
        <f t="shared" ref="K60:K61" si="185">ROUND((H60*G60),2)</f>
        <v>0</v>
      </c>
      <c r="L60" s="7">
        <f t="shared" ref="L60:L61" si="186">ROUND((I60*G60),2)</f>
        <v>0</v>
      </c>
      <c r="M60" s="7">
        <f t="shared" ref="M60:M61" si="187">ROUND((L60+K60),2)</f>
        <v>0</v>
      </c>
      <c r="N60" s="7">
        <f t="shared" ref="N60:N61" si="188">ROUND((IF(Q60="BDI 1",((1+($T$3/100))*H60),((1+($T$4/100))*H60))),2)</f>
        <v>0</v>
      </c>
      <c r="O60" s="7">
        <f t="shared" ref="O60:O61" si="189">ROUND((IF(Q60="BDI 1",((1+($T$3/100))*I60),((1+($T$4/100))*I60))),2)</f>
        <v>0</v>
      </c>
      <c r="P60" s="7">
        <f t="shared" ref="P60:P61" si="190">ROUND((N60+O60),2)</f>
        <v>0</v>
      </c>
      <c r="Q60" s="43" t="s">
        <v>90</v>
      </c>
      <c r="R60" s="7">
        <f t="shared" ref="R60:R61" si="191">ROUND(N60*G60,2)</f>
        <v>0</v>
      </c>
      <c r="S60" s="7">
        <f t="shared" ref="S60:S61" si="192">ROUND(O60*G60,2)</f>
        <v>0</v>
      </c>
      <c r="T60" s="8">
        <f t="shared" ref="T60:T61" si="193">ROUND(R60+S60,2)</f>
        <v>0</v>
      </c>
    </row>
    <row r="61" spans="1:29" ht="48" x14ac:dyDescent="0.25">
      <c r="A61" s="49" t="s">
        <v>190</v>
      </c>
      <c r="B61" s="41" t="s">
        <v>82</v>
      </c>
      <c r="C61" s="68">
        <v>87775</v>
      </c>
      <c r="D61" s="67" t="s">
        <v>97</v>
      </c>
      <c r="E61" s="6" t="s">
        <v>32</v>
      </c>
      <c r="F61" s="6" t="s">
        <v>185</v>
      </c>
      <c r="G61" s="42">
        <v>214.5</v>
      </c>
      <c r="H61" s="7"/>
      <c r="I61" s="7"/>
      <c r="J61" s="7">
        <f t="shared" si="184"/>
        <v>0</v>
      </c>
      <c r="K61" s="7">
        <f t="shared" si="185"/>
        <v>0</v>
      </c>
      <c r="L61" s="7">
        <f t="shared" si="186"/>
        <v>0</v>
      </c>
      <c r="M61" s="7">
        <f t="shared" si="187"/>
        <v>0</v>
      </c>
      <c r="N61" s="7">
        <f t="shared" si="188"/>
        <v>0</v>
      </c>
      <c r="O61" s="7">
        <f t="shared" si="189"/>
        <v>0</v>
      </c>
      <c r="P61" s="7">
        <f t="shared" si="190"/>
        <v>0</v>
      </c>
      <c r="Q61" s="43" t="s">
        <v>90</v>
      </c>
      <c r="R61" s="7">
        <f t="shared" si="191"/>
        <v>0</v>
      </c>
      <c r="S61" s="7">
        <f t="shared" si="192"/>
        <v>0</v>
      </c>
      <c r="T61" s="8">
        <f t="shared" si="193"/>
        <v>0</v>
      </c>
    </row>
    <row r="62" spans="1:29" s="77" customFormat="1" ht="24" x14ac:dyDescent="0.25">
      <c r="A62" s="49" t="s">
        <v>395</v>
      </c>
      <c r="B62" s="41" t="s">
        <v>82</v>
      </c>
      <c r="C62" s="68">
        <v>88489</v>
      </c>
      <c r="D62" s="67" t="s">
        <v>105</v>
      </c>
      <c r="E62" s="6" t="s">
        <v>32</v>
      </c>
      <c r="F62" s="6" t="s">
        <v>186</v>
      </c>
      <c r="G62" s="42">
        <v>2145</v>
      </c>
      <c r="H62" s="7"/>
      <c r="I62" s="7"/>
      <c r="J62" s="7">
        <f t="shared" ref="J62:J63" si="194">ROUND((I62+H62),2)</f>
        <v>0</v>
      </c>
      <c r="K62" s="7">
        <f t="shared" ref="K62:K63" si="195">ROUND((H62*G62),2)</f>
        <v>0</v>
      </c>
      <c r="L62" s="7">
        <f t="shared" ref="L62:L63" si="196">ROUND((I62*G62),2)</f>
        <v>0</v>
      </c>
      <c r="M62" s="7">
        <f t="shared" ref="M62:M63" si="197">ROUND((L62+K62),2)</f>
        <v>0</v>
      </c>
      <c r="N62" s="7">
        <f t="shared" ref="N62:N63" si="198">ROUND((IF(Q62="BDI 1",((1+($T$3/100))*H62),((1+($T$4/100))*H62))),2)</f>
        <v>0</v>
      </c>
      <c r="O62" s="7">
        <f t="shared" ref="O62:O63" si="199">ROUND((IF(Q62="BDI 1",((1+($T$3/100))*I62),((1+($T$4/100))*I62))),2)</f>
        <v>0</v>
      </c>
      <c r="P62" s="7">
        <f t="shared" ref="P62:P63" si="200">ROUND((N62+O62),2)</f>
        <v>0</v>
      </c>
      <c r="Q62" s="43" t="s">
        <v>90</v>
      </c>
      <c r="R62" s="7">
        <f t="shared" ref="R62:R63" si="201">ROUND(N62*G62,2)</f>
        <v>0</v>
      </c>
      <c r="S62" s="7">
        <f t="shared" ref="S62:S63" si="202">ROUND(O62*G62,2)</f>
        <v>0</v>
      </c>
      <c r="T62" s="8">
        <f t="shared" ref="T62:T63" si="203">ROUND(R62+S62,2)</f>
        <v>0</v>
      </c>
      <c r="U62" s="58"/>
      <c r="V62" s="58"/>
      <c r="W62" s="58"/>
      <c r="X62" s="58"/>
      <c r="Y62" s="58"/>
      <c r="Z62" s="58"/>
      <c r="AA62" s="58"/>
      <c r="AB62" s="58"/>
      <c r="AC62" s="58"/>
    </row>
    <row r="63" spans="1:29" s="77" customFormat="1" ht="24" x14ac:dyDescent="0.25">
      <c r="A63" s="49" t="s">
        <v>396</v>
      </c>
      <c r="B63" s="41" t="s">
        <v>82</v>
      </c>
      <c r="C63" s="68">
        <v>88415</v>
      </c>
      <c r="D63" s="67" t="s">
        <v>165</v>
      </c>
      <c r="E63" s="6" t="s">
        <v>32</v>
      </c>
      <c r="F63" s="6" t="s">
        <v>187</v>
      </c>
      <c r="G63" s="42">
        <v>1072.5</v>
      </c>
      <c r="H63" s="7"/>
      <c r="I63" s="7"/>
      <c r="J63" s="7">
        <f t="shared" si="194"/>
        <v>0</v>
      </c>
      <c r="K63" s="7">
        <f t="shared" si="195"/>
        <v>0</v>
      </c>
      <c r="L63" s="7">
        <f t="shared" si="196"/>
        <v>0</v>
      </c>
      <c r="M63" s="7">
        <f t="shared" si="197"/>
        <v>0</v>
      </c>
      <c r="N63" s="7">
        <f t="shared" si="198"/>
        <v>0</v>
      </c>
      <c r="O63" s="7">
        <f t="shared" si="199"/>
        <v>0</v>
      </c>
      <c r="P63" s="7">
        <f t="shared" si="200"/>
        <v>0</v>
      </c>
      <c r="Q63" s="43" t="s">
        <v>90</v>
      </c>
      <c r="R63" s="7">
        <f t="shared" si="201"/>
        <v>0</v>
      </c>
      <c r="S63" s="7">
        <f t="shared" si="202"/>
        <v>0</v>
      </c>
      <c r="T63" s="8">
        <f t="shared" si="203"/>
        <v>0</v>
      </c>
      <c r="U63" s="58"/>
      <c r="V63" s="58"/>
      <c r="W63" s="58"/>
      <c r="X63" s="58"/>
      <c r="Y63" s="58"/>
      <c r="Z63" s="58"/>
      <c r="AA63" s="58"/>
      <c r="AB63" s="58"/>
      <c r="AC63" s="58"/>
    </row>
    <row r="64" spans="1:29" x14ac:dyDescent="0.25">
      <c r="A64" s="44" t="s">
        <v>24</v>
      </c>
      <c r="B64" s="45"/>
      <c r="C64" s="46"/>
      <c r="D64" s="47" t="s">
        <v>397</v>
      </c>
      <c r="E64" s="47"/>
      <c r="F64" s="47"/>
      <c r="G64" s="48"/>
      <c r="H64" s="50"/>
      <c r="I64" s="50"/>
      <c r="J64" s="50"/>
      <c r="K64" s="50">
        <f>ROUND((SUM(K65:K66)),2)</f>
        <v>0</v>
      </c>
      <c r="L64" s="50">
        <f>ROUND((SUM(L65:L66)),2)</f>
        <v>0</v>
      </c>
      <c r="M64" s="50">
        <f>ROUND((SUM(M65:M66)),2)</f>
        <v>0</v>
      </c>
      <c r="N64" s="50"/>
      <c r="O64" s="50"/>
      <c r="P64" s="50"/>
      <c r="Q64" s="50"/>
      <c r="R64" s="50">
        <f>ROUND((SUM(R65:R66)),2)</f>
        <v>0</v>
      </c>
      <c r="S64" s="50">
        <f>ROUND((SUM(S65:S66)),2)</f>
        <v>0</v>
      </c>
      <c r="T64" s="50">
        <f>ROUND((SUM(T65:T66)),2)</f>
        <v>0</v>
      </c>
    </row>
    <row r="65" spans="1:29" ht="48" x14ac:dyDescent="0.25">
      <c r="A65" s="49" t="s">
        <v>191</v>
      </c>
      <c r="B65" s="41" t="s">
        <v>82</v>
      </c>
      <c r="C65" s="68">
        <v>87775</v>
      </c>
      <c r="D65" s="67" t="s">
        <v>97</v>
      </c>
      <c r="E65" s="6" t="s">
        <v>32</v>
      </c>
      <c r="F65" s="6" t="s">
        <v>136</v>
      </c>
      <c r="G65" s="42">
        <v>177.82</v>
      </c>
      <c r="H65" s="7"/>
      <c r="I65" s="7"/>
      <c r="J65" s="7">
        <f t="shared" ref="J65:J66" si="204">ROUND((I65+H65),2)</f>
        <v>0</v>
      </c>
      <c r="K65" s="7">
        <f t="shared" ref="K65:K66" si="205">ROUND((H65*G65),2)</f>
        <v>0</v>
      </c>
      <c r="L65" s="7">
        <f t="shared" ref="L65:L66" si="206">ROUND((I65*G65),2)</f>
        <v>0</v>
      </c>
      <c r="M65" s="7">
        <f t="shared" ref="M65:M66" si="207">ROUND((L65+K65),2)</f>
        <v>0</v>
      </c>
      <c r="N65" s="7">
        <f t="shared" ref="N65:N66" si="208">ROUND((IF(Q65="BDI 1",((1+($T$3/100))*H65),((1+($T$4/100))*H65))),2)</f>
        <v>0</v>
      </c>
      <c r="O65" s="7">
        <f t="shared" ref="O65:O66" si="209">ROUND((IF(Q65="BDI 1",((1+($T$3/100))*I65),((1+($T$4/100))*I65))),2)</f>
        <v>0</v>
      </c>
      <c r="P65" s="7">
        <f t="shared" ref="P65:P66" si="210">ROUND((N65+O65),2)</f>
        <v>0</v>
      </c>
      <c r="Q65" s="43" t="s">
        <v>90</v>
      </c>
      <c r="R65" s="7">
        <f t="shared" ref="R65:R66" si="211">ROUND(N65*G65,2)</f>
        <v>0</v>
      </c>
      <c r="S65" s="7">
        <f t="shared" ref="S65:S66" si="212">ROUND(O65*G65,2)</f>
        <v>0</v>
      </c>
      <c r="T65" s="8">
        <f t="shared" ref="T65:T66" si="213">ROUND(R65+S65,2)</f>
        <v>0</v>
      </c>
    </row>
    <row r="66" spans="1:29" ht="24" x14ac:dyDescent="0.25">
      <c r="A66" s="49" t="s">
        <v>192</v>
      </c>
      <c r="B66" s="41" t="s">
        <v>82</v>
      </c>
      <c r="C66" s="68">
        <v>88489</v>
      </c>
      <c r="D66" s="67" t="s">
        <v>105</v>
      </c>
      <c r="E66" s="6" t="s">
        <v>32</v>
      </c>
      <c r="F66" s="6" t="s">
        <v>185</v>
      </c>
      <c r="G66" s="42">
        <v>1778.22</v>
      </c>
      <c r="H66" s="7"/>
      <c r="I66" s="7"/>
      <c r="J66" s="7">
        <f t="shared" si="204"/>
        <v>0</v>
      </c>
      <c r="K66" s="7">
        <f t="shared" si="205"/>
        <v>0</v>
      </c>
      <c r="L66" s="7">
        <f t="shared" si="206"/>
        <v>0</v>
      </c>
      <c r="M66" s="7">
        <f t="shared" si="207"/>
        <v>0</v>
      </c>
      <c r="N66" s="7">
        <f t="shared" si="208"/>
        <v>0</v>
      </c>
      <c r="O66" s="7">
        <f t="shared" si="209"/>
        <v>0</v>
      </c>
      <c r="P66" s="7">
        <f t="shared" si="210"/>
        <v>0</v>
      </c>
      <c r="Q66" s="43" t="s">
        <v>90</v>
      </c>
      <c r="R66" s="7">
        <f t="shared" si="211"/>
        <v>0</v>
      </c>
      <c r="S66" s="7">
        <f t="shared" si="212"/>
        <v>0</v>
      </c>
      <c r="T66" s="8">
        <f t="shared" si="213"/>
        <v>0</v>
      </c>
    </row>
    <row r="67" spans="1:29" x14ac:dyDescent="0.25">
      <c r="A67" s="44" t="s">
        <v>193</v>
      </c>
      <c r="B67" s="45"/>
      <c r="C67" s="46"/>
      <c r="D67" s="47" t="s">
        <v>398</v>
      </c>
      <c r="E67" s="47"/>
      <c r="F67" s="47"/>
      <c r="G67" s="48"/>
      <c r="H67" s="50"/>
      <c r="I67" s="50"/>
      <c r="J67" s="50"/>
      <c r="K67" s="50">
        <f>ROUND((SUM(K68:K71)),2)</f>
        <v>0</v>
      </c>
      <c r="L67" s="50">
        <f>ROUND((SUM(L68:L71)),2)</f>
        <v>0</v>
      </c>
      <c r="M67" s="50">
        <f>ROUND((SUM(M68:M71)),2)</f>
        <v>0</v>
      </c>
      <c r="N67" s="50"/>
      <c r="O67" s="50"/>
      <c r="P67" s="50"/>
      <c r="Q67" s="50"/>
      <c r="R67" s="50">
        <f>ROUND((SUM(R68:R71)),2)</f>
        <v>0</v>
      </c>
      <c r="S67" s="50">
        <f>ROUND((SUM(S68:S71)),2)</f>
        <v>0</v>
      </c>
      <c r="T67" s="50">
        <f>ROUND((SUM(T68:T71)),2)</f>
        <v>0</v>
      </c>
    </row>
    <row r="68" spans="1:29" ht="24" x14ac:dyDescent="0.25">
      <c r="A68" s="49" t="s">
        <v>194</v>
      </c>
      <c r="B68" s="41" t="s">
        <v>82</v>
      </c>
      <c r="C68" s="68">
        <v>99814</v>
      </c>
      <c r="D68" s="67" t="s">
        <v>81</v>
      </c>
      <c r="E68" s="6" t="s">
        <v>32</v>
      </c>
      <c r="F68" s="6" t="s">
        <v>136</v>
      </c>
      <c r="G68" s="42">
        <v>272.64</v>
      </c>
      <c r="H68" s="7"/>
      <c r="I68" s="7"/>
      <c r="J68" s="7">
        <f t="shared" ref="J68:J71" si="214">ROUND((I68+H68),2)</f>
        <v>0</v>
      </c>
      <c r="K68" s="7">
        <f t="shared" ref="K68:K71" si="215">ROUND((H68*G68),2)</f>
        <v>0</v>
      </c>
      <c r="L68" s="7">
        <f t="shared" ref="L68:L71" si="216">ROUND((I68*G68),2)</f>
        <v>0</v>
      </c>
      <c r="M68" s="7">
        <f t="shared" ref="M68:M71" si="217">ROUND((L68+K68),2)</f>
        <v>0</v>
      </c>
      <c r="N68" s="7">
        <f t="shared" ref="N68:N71" si="218">ROUND((IF(Q68="BDI 1",((1+($T$3/100))*H68),((1+($T$4/100))*H68))),2)</f>
        <v>0</v>
      </c>
      <c r="O68" s="7">
        <f t="shared" ref="O68:O71" si="219">ROUND((IF(Q68="BDI 1",((1+($T$3/100))*I68),((1+($T$4/100))*I68))),2)</f>
        <v>0</v>
      </c>
      <c r="P68" s="7">
        <f t="shared" ref="P68:P71" si="220">ROUND((N68+O68),2)</f>
        <v>0</v>
      </c>
      <c r="Q68" s="43" t="s">
        <v>90</v>
      </c>
      <c r="R68" s="7">
        <f t="shared" ref="R68:R71" si="221">ROUND(N68*G68,2)</f>
        <v>0</v>
      </c>
      <c r="S68" s="7">
        <f t="shared" ref="S68:S71" si="222">ROUND(O68*G68,2)</f>
        <v>0</v>
      </c>
      <c r="T68" s="8">
        <f t="shared" ref="T68:T71" si="223">ROUND(R68+S68,2)</f>
        <v>0</v>
      </c>
    </row>
    <row r="69" spans="1:29" ht="48" x14ac:dyDescent="0.25">
      <c r="A69" s="49" t="s">
        <v>195</v>
      </c>
      <c r="B69" s="41" t="s">
        <v>82</v>
      </c>
      <c r="C69" s="68">
        <v>87775</v>
      </c>
      <c r="D69" s="67" t="s">
        <v>97</v>
      </c>
      <c r="E69" s="6" t="s">
        <v>32</v>
      </c>
      <c r="F69" s="6" t="s">
        <v>185</v>
      </c>
      <c r="G69" s="42">
        <v>27.26</v>
      </c>
      <c r="H69" s="7"/>
      <c r="I69" s="7"/>
      <c r="J69" s="7">
        <f t="shared" si="214"/>
        <v>0</v>
      </c>
      <c r="K69" s="7">
        <f t="shared" si="215"/>
        <v>0</v>
      </c>
      <c r="L69" s="7">
        <f t="shared" si="216"/>
        <v>0</v>
      </c>
      <c r="M69" s="7">
        <f t="shared" si="217"/>
        <v>0</v>
      </c>
      <c r="N69" s="7">
        <f t="shared" si="218"/>
        <v>0</v>
      </c>
      <c r="O69" s="7">
        <f t="shared" si="219"/>
        <v>0</v>
      </c>
      <c r="P69" s="7">
        <f t="shared" si="220"/>
        <v>0</v>
      </c>
      <c r="Q69" s="43" t="s">
        <v>90</v>
      </c>
      <c r="R69" s="7">
        <f t="shared" si="221"/>
        <v>0</v>
      </c>
      <c r="S69" s="7">
        <f t="shared" si="222"/>
        <v>0</v>
      </c>
      <c r="T69" s="8">
        <f t="shared" si="223"/>
        <v>0</v>
      </c>
    </row>
    <row r="70" spans="1:29" ht="24" x14ac:dyDescent="0.25">
      <c r="A70" s="49" t="s">
        <v>196</v>
      </c>
      <c r="B70" s="41" t="s">
        <v>82</v>
      </c>
      <c r="C70" s="68">
        <v>88489</v>
      </c>
      <c r="D70" s="67" t="s">
        <v>105</v>
      </c>
      <c r="E70" s="6" t="s">
        <v>32</v>
      </c>
      <c r="F70" s="6" t="s">
        <v>187</v>
      </c>
      <c r="G70" s="42">
        <v>272.64</v>
      </c>
      <c r="H70" s="7"/>
      <c r="I70" s="7"/>
      <c r="J70" s="7">
        <f t="shared" si="214"/>
        <v>0</v>
      </c>
      <c r="K70" s="7">
        <f t="shared" si="215"/>
        <v>0</v>
      </c>
      <c r="L70" s="7">
        <f t="shared" si="216"/>
        <v>0</v>
      </c>
      <c r="M70" s="7">
        <f t="shared" si="217"/>
        <v>0</v>
      </c>
      <c r="N70" s="7">
        <f t="shared" si="218"/>
        <v>0</v>
      </c>
      <c r="O70" s="7">
        <f t="shared" si="219"/>
        <v>0</v>
      </c>
      <c r="P70" s="7">
        <f t="shared" si="220"/>
        <v>0</v>
      </c>
      <c r="Q70" s="43" t="s">
        <v>90</v>
      </c>
      <c r="R70" s="7">
        <f t="shared" si="221"/>
        <v>0</v>
      </c>
      <c r="S70" s="7">
        <f t="shared" si="222"/>
        <v>0</v>
      </c>
      <c r="T70" s="8">
        <f t="shared" si="223"/>
        <v>0</v>
      </c>
    </row>
    <row r="71" spans="1:29" ht="48" x14ac:dyDescent="0.25">
      <c r="A71" s="49" t="s">
        <v>275</v>
      </c>
      <c r="B71" s="41" t="s">
        <v>175</v>
      </c>
      <c r="C71" s="68">
        <v>746</v>
      </c>
      <c r="D71" s="67" t="s">
        <v>348</v>
      </c>
      <c r="E71" s="6" t="s">
        <v>35</v>
      </c>
      <c r="F71" s="6" t="s">
        <v>188</v>
      </c>
      <c r="G71" s="42">
        <v>8</v>
      </c>
      <c r="H71" s="7"/>
      <c r="I71" s="7"/>
      <c r="J71" s="7">
        <f t="shared" si="214"/>
        <v>0</v>
      </c>
      <c r="K71" s="7">
        <f t="shared" si="215"/>
        <v>0</v>
      </c>
      <c r="L71" s="7">
        <f t="shared" si="216"/>
        <v>0</v>
      </c>
      <c r="M71" s="7">
        <f t="shared" si="217"/>
        <v>0</v>
      </c>
      <c r="N71" s="7">
        <f t="shared" si="218"/>
        <v>0</v>
      </c>
      <c r="O71" s="7">
        <f t="shared" si="219"/>
        <v>0</v>
      </c>
      <c r="P71" s="7">
        <f t="shared" si="220"/>
        <v>0</v>
      </c>
      <c r="Q71" s="43" t="s">
        <v>90</v>
      </c>
      <c r="R71" s="7">
        <f t="shared" si="221"/>
        <v>0</v>
      </c>
      <c r="S71" s="7">
        <f t="shared" si="222"/>
        <v>0</v>
      </c>
      <c r="T71" s="8">
        <f t="shared" si="223"/>
        <v>0</v>
      </c>
    </row>
    <row r="72" spans="1:29" s="77" customFormat="1" x14ac:dyDescent="0.25">
      <c r="A72" s="44" t="s">
        <v>399</v>
      </c>
      <c r="B72" s="45"/>
      <c r="C72" s="46"/>
      <c r="D72" s="47" t="s">
        <v>401</v>
      </c>
      <c r="E72" s="47"/>
      <c r="F72" s="47"/>
      <c r="G72" s="48"/>
      <c r="H72" s="50"/>
      <c r="I72" s="50"/>
      <c r="J72" s="50"/>
      <c r="K72" s="50">
        <f t="shared" ref="K72:L72" si="224">ROUND((SUM(K73)),2)</f>
        <v>0</v>
      </c>
      <c r="L72" s="50">
        <f t="shared" si="224"/>
        <v>0</v>
      </c>
      <c r="M72" s="50">
        <f>ROUND((SUM(M73)),2)</f>
        <v>0</v>
      </c>
      <c r="N72" s="50"/>
      <c r="O72" s="50"/>
      <c r="P72" s="50"/>
      <c r="Q72" s="50"/>
      <c r="R72" s="50">
        <f t="shared" ref="R72:S72" si="225">ROUND((SUM(R73)),2)</f>
        <v>0</v>
      </c>
      <c r="S72" s="50">
        <f t="shared" si="225"/>
        <v>0</v>
      </c>
      <c r="T72" s="50">
        <f>ROUND((SUM(T73)),2)</f>
        <v>0</v>
      </c>
      <c r="U72" s="58"/>
      <c r="V72" s="58"/>
      <c r="W72" s="58"/>
      <c r="X72" s="58"/>
      <c r="Y72" s="58"/>
      <c r="Z72" s="58"/>
      <c r="AA72" s="58"/>
      <c r="AB72" s="58"/>
      <c r="AC72" s="58"/>
    </row>
    <row r="73" spans="1:29" s="77" customFormat="1" ht="24" x14ac:dyDescent="0.25">
      <c r="A73" s="49" t="s">
        <v>400</v>
      </c>
      <c r="B73" s="41" t="s">
        <v>82</v>
      </c>
      <c r="C73" s="68">
        <v>88488</v>
      </c>
      <c r="D73" s="67" t="s">
        <v>104</v>
      </c>
      <c r="E73" s="6" t="s">
        <v>32</v>
      </c>
      <c r="F73" s="6" t="s">
        <v>136</v>
      </c>
      <c r="G73" s="42">
        <v>186.98</v>
      </c>
      <c r="H73" s="7"/>
      <c r="I73" s="7"/>
      <c r="J73" s="7">
        <f t="shared" ref="J73" si="226">ROUND((I73+H73),2)</f>
        <v>0</v>
      </c>
      <c r="K73" s="7">
        <f t="shared" ref="K73" si="227">ROUND((H73*G73),2)</f>
        <v>0</v>
      </c>
      <c r="L73" s="7">
        <f t="shared" ref="L73" si="228">ROUND((I73*G73),2)</f>
        <v>0</v>
      </c>
      <c r="M73" s="7">
        <f t="shared" ref="M73" si="229">ROUND((L73+K73),2)</f>
        <v>0</v>
      </c>
      <c r="N73" s="7">
        <f t="shared" ref="N73" si="230">ROUND((IF(Q73="BDI 1",((1+($T$3/100))*H73),((1+($T$4/100))*H73))),2)</f>
        <v>0</v>
      </c>
      <c r="O73" s="7">
        <f t="shared" ref="O73" si="231">ROUND((IF(Q73="BDI 1",((1+($T$3/100))*I73),((1+($T$4/100))*I73))),2)</f>
        <v>0</v>
      </c>
      <c r="P73" s="7">
        <f t="shared" ref="P73" si="232">ROUND((N73+O73),2)</f>
        <v>0</v>
      </c>
      <c r="Q73" s="43" t="s">
        <v>90</v>
      </c>
      <c r="R73" s="7">
        <f t="shared" ref="R73" si="233">ROUND(N73*G73,2)</f>
        <v>0</v>
      </c>
      <c r="S73" s="7">
        <f t="shared" ref="S73" si="234">ROUND(O73*G73,2)</f>
        <v>0</v>
      </c>
      <c r="T73" s="8">
        <f t="shared" ref="T73" si="235">ROUND(R73+S73,2)</f>
        <v>0</v>
      </c>
      <c r="U73" s="58"/>
      <c r="V73" s="58"/>
      <c r="W73" s="58"/>
      <c r="X73" s="58"/>
      <c r="Y73" s="58"/>
      <c r="Z73" s="58"/>
      <c r="AA73" s="58"/>
      <c r="AB73" s="58"/>
      <c r="AC73" s="58"/>
    </row>
    <row r="74" spans="1:29" s="77" customFormat="1" x14ac:dyDescent="0.25">
      <c r="A74" s="44" t="s">
        <v>402</v>
      </c>
      <c r="B74" s="45"/>
      <c r="C74" s="46"/>
      <c r="D74" s="47" t="s">
        <v>405</v>
      </c>
      <c r="E74" s="47"/>
      <c r="F74" s="47"/>
      <c r="G74" s="48"/>
      <c r="H74" s="50"/>
      <c r="I74" s="50"/>
      <c r="J74" s="50"/>
      <c r="K74" s="50">
        <f>ROUND((SUM(K75:K76)),2)</f>
        <v>0</v>
      </c>
      <c r="L74" s="50">
        <f>ROUND((SUM(L75:L76)),2)</f>
        <v>0</v>
      </c>
      <c r="M74" s="50">
        <f>ROUND((SUM(M75:M76)),2)</f>
        <v>0</v>
      </c>
      <c r="N74" s="50"/>
      <c r="O74" s="50"/>
      <c r="P74" s="50"/>
      <c r="Q74" s="50"/>
      <c r="R74" s="50">
        <f>ROUND((SUM(R75:R76)),2)</f>
        <v>0</v>
      </c>
      <c r="S74" s="50">
        <f>ROUND((SUM(S75:S76)),2)</f>
        <v>0</v>
      </c>
      <c r="T74" s="50">
        <f>ROUND((SUM(T75:T76)),2)</f>
        <v>0</v>
      </c>
      <c r="U74" s="58"/>
      <c r="V74" s="58"/>
      <c r="W74" s="58"/>
      <c r="X74" s="58"/>
      <c r="Y74" s="58"/>
      <c r="Z74" s="58"/>
      <c r="AA74" s="58"/>
      <c r="AB74" s="58"/>
      <c r="AC74" s="58"/>
    </row>
    <row r="75" spans="1:29" s="77" customFormat="1" ht="48" customHeight="1" x14ac:dyDescent="0.25">
      <c r="A75" s="49" t="s">
        <v>403</v>
      </c>
      <c r="B75" s="41" t="s">
        <v>82</v>
      </c>
      <c r="C75" s="68">
        <v>102491</v>
      </c>
      <c r="D75" s="67" t="s">
        <v>53</v>
      </c>
      <c r="E75" s="6" t="s">
        <v>32</v>
      </c>
      <c r="F75" s="6" t="s">
        <v>136</v>
      </c>
      <c r="G75" s="42">
        <v>250.51</v>
      </c>
      <c r="H75" s="7"/>
      <c r="I75" s="7"/>
      <c r="J75" s="7">
        <f t="shared" ref="J75:J76" si="236">ROUND((I75+H75),2)</f>
        <v>0</v>
      </c>
      <c r="K75" s="7">
        <f t="shared" ref="K75:K76" si="237">ROUND((H75*G75),2)</f>
        <v>0</v>
      </c>
      <c r="L75" s="7">
        <f t="shared" ref="L75:L76" si="238">ROUND((I75*G75),2)</f>
        <v>0</v>
      </c>
      <c r="M75" s="7">
        <f t="shared" ref="M75:M76" si="239">ROUND((L75+K75),2)</f>
        <v>0</v>
      </c>
      <c r="N75" s="7">
        <f t="shared" ref="N75:N76" si="240">ROUND((IF(Q75="BDI 1",((1+($T$3/100))*H75),((1+($T$4/100))*H75))),2)</f>
        <v>0</v>
      </c>
      <c r="O75" s="7">
        <f t="shared" ref="O75:O76" si="241">ROUND((IF(Q75="BDI 1",((1+($T$3/100))*I75),((1+($T$4/100))*I75))),2)</f>
        <v>0</v>
      </c>
      <c r="P75" s="7">
        <f t="shared" ref="P75:P76" si="242">ROUND((N75+O75),2)</f>
        <v>0</v>
      </c>
      <c r="Q75" s="43" t="s">
        <v>90</v>
      </c>
      <c r="R75" s="7">
        <f t="shared" ref="R75:R76" si="243">ROUND(N75*G75,2)</f>
        <v>0</v>
      </c>
      <c r="S75" s="7">
        <f t="shared" ref="S75:S76" si="244">ROUND(O75*G75,2)</f>
        <v>0</v>
      </c>
      <c r="T75" s="8">
        <f t="shared" ref="T75:T76" si="245">ROUND(R75+S75,2)</f>
        <v>0</v>
      </c>
      <c r="U75" s="58"/>
      <c r="V75" s="58"/>
      <c r="W75" s="58"/>
      <c r="X75" s="58"/>
      <c r="Y75" s="58"/>
      <c r="Z75" s="58"/>
      <c r="AA75" s="58"/>
      <c r="AB75" s="58"/>
      <c r="AC75" s="58"/>
    </row>
    <row r="76" spans="1:29" s="77" customFormat="1" ht="24" x14ac:dyDescent="0.25">
      <c r="A76" s="49" t="s">
        <v>404</v>
      </c>
      <c r="B76" s="41" t="s">
        <v>82</v>
      </c>
      <c r="C76" s="68">
        <v>99814</v>
      </c>
      <c r="D76" s="67" t="s">
        <v>81</v>
      </c>
      <c r="E76" s="6" t="s">
        <v>32</v>
      </c>
      <c r="F76" s="6" t="s">
        <v>185</v>
      </c>
      <c r="G76" s="42">
        <v>250.51</v>
      </c>
      <c r="H76" s="7"/>
      <c r="I76" s="7"/>
      <c r="J76" s="7">
        <f t="shared" si="236"/>
        <v>0</v>
      </c>
      <c r="K76" s="7">
        <f t="shared" si="237"/>
        <v>0</v>
      </c>
      <c r="L76" s="7">
        <f t="shared" si="238"/>
        <v>0</v>
      </c>
      <c r="M76" s="7">
        <f t="shared" si="239"/>
        <v>0</v>
      </c>
      <c r="N76" s="7">
        <f t="shared" si="240"/>
        <v>0</v>
      </c>
      <c r="O76" s="7">
        <f t="shared" si="241"/>
        <v>0</v>
      </c>
      <c r="P76" s="7">
        <f t="shared" si="242"/>
        <v>0</v>
      </c>
      <c r="Q76" s="43" t="s">
        <v>90</v>
      </c>
      <c r="R76" s="7">
        <f t="shared" si="243"/>
        <v>0</v>
      </c>
      <c r="S76" s="7">
        <f t="shared" si="244"/>
        <v>0</v>
      </c>
      <c r="T76" s="8">
        <f t="shared" si="245"/>
        <v>0</v>
      </c>
      <c r="U76" s="58"/>
      <c r="V76" s="58"/>
      <c r="W76" s="58"/>
      <c r="X76" s="58"/>
      <c r="Y76" s="58"/>
      <c r="Z76" s="58"/>
      <c r="AA76" s="58"/>
      <c r="AB76" s="58"/>
      <c r="AC76" s="58"/>
    </row>
    <row r="77" spans="1:29" s="77" customFormat="1" x14ac:dyDescent="0.25">
      <c r="A77" s="44" t="s">
        <v>406</v>
      </c>
      <c r="B77" s="45"/>
      <c r="C77" s="46"/>
      <c r="D77" s="47" t="s">
        <v>409</v>
      </c>
      <c r="E77" s="47"/>
      <c r="F77" s="47"/>
      <c r="G77" s="48"/>
      <c r="H77" s="50"/>
      <c r="I77" s="50"/>
      <c r="J77" s="50"/>
      <c r="K77" s="50">
        <f>ROUND((SUM(K78:K79)),2)</f>
        <v>0</v>
      </c>
      <c r="L77" s="50">
        <f>ROUND((SUM(L78:L79)),2)</f>
        <v>0</v>
      </c>
      <c r="M77" s="50">
        <f>ROUND((SUM(M78:M79)),2)</f>
        <v>0</v>
      </c>
      <c r="N77" s="50"/>
      <c r="O77" s="50"/>
      <c r="P77" s="50"/>
      <c r="Q77" s="50"/>
      <c r="R77" s="50">
        <f>ROUND((SUM(R78:R79)),2)</f>
        <v>0</v>
      </c>
      <c r="S77" s="50">
        <f>ROUND((SUM(S78:S79)),2)</f>
        <v>0</v>
      </c>
      <c r="T77" s="50">
        <f>ROUND((SUM(T78:T79)),2)</f>
        <v>0</v>
      </c>
      <c r="U77" s="58"/>
      <c r="V77" s="58"/>
      <c r="W77" s="58"/>
      <c r="X77" s="58"/>
      <c r="Y77" s="58"/>
      <c r="Z77" s="58"/>
      <c r="AA77" s="58"/>
      <c r="AB77" s="58"/>
      <c r="AC77" s="58"/>
    </row>
    <row r="78" spans="1:29" s="77" customFormat="1" ht="24" x14ac:dyDescent="0.25">
      <c r="A78" s="49" t="s">
        <v>407</v>
      </c>
      <c r="B78" s="41" t="s">
        <v>82</v>
      </c>
      <c r="C78" s="68">
        <v>99814</v>
      </c>
      <c r="D78" s="67" t="s">
        <v>81</v>
      </c>
      <c r="E78" s="6" t="s">
        <v>32</v>
      </c>
      <c r="F78" s="6" t="s">
        <v>136</v>
      </c>
      <c r="G78" s="42">
        <v>659.63</v>
      </c>
      <c r="H78" s="7"/>
      <c r="I78" s="7"/>
      <c r="J78" s="7">
        <f t="shared" ref="J78:J79" si="246">ROUND((I78+H78),2)</f>
        <v>0</v>
      </c>
      <c r="K78" s="7">
        <f t="shared" ref="K78:K79" si="247">ROUND((H78*G78),2)</f>
        <v>0</v>
      </c>
      <c r="L78" s="7">
        <f t="shared" ref="L78:L79" si="248">ROUND((I78*G78),2)</f>
        <v>0</v>
      </c>
      <c r="M78" s="7">
        <f t="shared" ref="M78:M79" si="249">ROUND((L78+K78),2)</f>
        <v>0</v>
      </c>
      <c r="N78" s="7">
        <f t="shared" ref="N78:N79" si="250">ROUND((IF(Q78="BDI 1",((1+($T$3/100))*H78),((1+($T$4/100))*H78))),2)</f>
        <v>0</v>
      </c>
      <c r="O78" s="7">
        <f t="shared" ref="O78:O79" si="251">ROUND((IF(Q78="BDI 1",((1+($T$3/100))*I78),((1+($T$4/100))*I78))),2)</f>
        <v>0</v>
      </c>
      <c r="P78" s="7">
        <f t="shared" ref="P78:P79" si="252">ROUND((N78+O78),2)</f>
        <v>0</v>
      </c>
      <c r="Q78" s="43" t="s">
        <v>90</v>
      </c>
      <c r="R78" s="7">
        <f t="shared" ref="R78:R79" si="253">ROUND(N78*G78,2)</f>
        <v>0</v>
      </c>
      <c r="S78" s="7">
        <f t="shared" ref="S78:S79" si="254">ROUND(O78*G78,2)</f>
        <v>0</v>
      </c>
      <c r="T78" s="8">
        <f t="shared" ref="T78:T79" si="255">ROUND(R78+S78,2)</f>
        <v>0</v>
      </c>
      <c r="U78" s="58"/>
      <c r="V78" s="58"/>
      <c r="W78" s="58"/>
      <c r="X78" s="58"/>
      <c r="Y78" s="58"/>
      <c r="Z78" s="58"/>
      <c r="AA78" s="58"/>
      <c r="AB78" s="58"/>
      <c r="AC78" s="58"/>
    </row>
    <row r="79" spans="1:29" s="77" customFormat="1" ht="36" x14ac:dyDescent="0.25">
      <c r="A79" s="49" t="s">
        <v>408</v>
      </c>
      <c r="B79" s="41" t="s">
        <v>175</v>
      </c>
      <c r="C79" s="68">
        <v>700</v>
      </c>
      <c r="D79" s="67" t="s">
        <v>349</v>
      </c>
      <c r="E79" s="6" t="s">
        <v>32</v>
      </c>
      <c r="F79" s="6" t="s">
        <v>185</v>
      </c>
      <c r="G79" s="42">
        <v>2765.7</v>
      </c>
      <c r="H79" s="7"/>
      <c r="I79" s="7"/>
      <c r="J79" s="7">
        <f t="shared" si="246"/>
        <v>0</v>
      </c>
      <c r="K79" s="7">
        <f t="shared" si="247"/>
        <v>0</v>
      </c>
      <c r="L79" s="7">
        <f t="shared" si="248"/>
        <v>0</v>
      </c>
      <c r="M79" s="7">
        <f t="shared" si="249"/>
        <v>0</v>
      </c>
      <c r="N79" s="7">
        <f t="shared" si="250"/>
        <v>0</v>
      </c>
      <c r="O79" s="7">
        <f t="shared" si="251"/>
        <v>0</v>
      </c>
      <c r="P79" s="7">
        <f t="shared" si="252"/>
        <v>0</v>
      </c>
      <c r="Q79" s="43" t="s">
        <v>90</v>
      </c>
      <c r="R79" s="7">
        <f t="shared" si="253"/>
        <v>0</v>
      </c>
      <c r="S79" s="7">
        <f t="shared" si="254"/>
        <v>0</v>
      </c>
      <c r="T79" s="8">
        <f t="shared" si="255"/>
        <v>0</v>
      </c>
      <c r="U79" s="58"/>
      <c r="V79" s="58"/>
      <c r="W79" s="58"/>
      <c r="X79" s="58"/>
      <c r="Y79" s="58"/>
      <c r="Z79" s="58"/>
      <c r="AA79" s="58"/>
      <c r="AB79" s="58"/>
      <c r="AC79" s="58"/>
    </row>
    <row r="80" spans="1:29" x14ac:dyDescent="0.25">
      <c r="A80" s="22"/>
      <c r="B80" s="22"/>
      <c r="C80" s="11"/>
      <c r="D80" s="34"/>
      <c r="E80" s="11"/>
      <c r="F80" s="11"/>
      <c r="G80" s="12"/>
      <c r="H80" s="16"/>
      <c r="I80" s="16"/>
      <c r="J80" s="16"/>
      <c r="K80" s="16"/>
      <c r="L80" s="16"/>
      <c r="M80" s="16"/>
      <c r="N80" s="14"/>
      <c r="O80" s="14"/>
      <c r="P80" s="14"/>
      <c r="Q80" s="14"/>
      <c r="R80" s="14"/>
      <c r="S80" s="14"/>
      <c r="T80" s="15"/>
    </row>
    <row r="81" spans="1:29" s="77" customFormat="1" x14ac:dyDescent="0.25">
      <c r="A81" s="44">
        <v>5</v>
      </c>
      <c r="B81" s="70"/>
      <c r="C81" s="71"/>
      <c r="D81" s="47" t="s">
        <v>92</v>
      </c>
      <c r="E81" s="72"/>
      <c r="F81" s="72"/>
      <c r="G81" s="73"/>
      <c r="H81" s="73"/>
      <c r="I81" s="73"/>
      <c r="J81" s="74"/>
      <c r="K81" s="76">
        <f t="shared" ref="K81:M81" si="256">SUM(K82:K97)/2</f>
        <v>0</v>
      </c>
      <c r="L81" s="76">
        <f t="shared" si="256"/>
        <v>0</v>
      </c>
      <c r="M81" s="76">
        <f t="shared" si="256"/>
        <v>0</v>
      </c>
      <c r="N81" s="75"/>
      <c r="O81" s="75"/>
      <c r="P81" s="75"/>
      <c r="Q81" s="75"/>
      <c r="R81" s="76">
        <f t="shared" ref="R81:S81" si="257">SUM(R82:R97)/2</f>
        <v>0</v>
      </c>
      <c r="S81" s="76">
        <f t="shared" si="257"/>
        <v>0</v>
      </c>
      <c r="T81" s="76">
        <f>SUM(T82:T97)/2</f>
        <v>0</v>
      </c>
      <c r="U81" s="58"/>
      <c r="V81" s="58"/>
      <c r="W81" s="58"/>
      <c r="X81" s="58"/>
      <c r="Y81" s="58"/>
      <c r="Z81" s="58"/>
      <c r="AA81" s="58"/>
      <c r="AB81" s="58"/>
      <c r="AC81" s="58"/>
    </row>
    <row r="82" spans="1:29" x14ac:dyDescent="0.25">
      <c r="A82" s="44" t="s">
        <v>15</v>
      </c>
      <c r="B82" s="45"/>
      <c r="C82" s="46"/>
      <c r="D82" s="47" t="s">
        <v>410</v>
      </c>
      <c r="E82" s="47"/>
      <c r="F82" s="47"/>
      <c r="G82" s="48"/>
      <c r="H82" s="50"/>
      <c r="I82" s="50"/>
      <c r="J82" s="50"/>
      <c r="K82" s="50">
        <f>ROUND((SUM(K83:K84)),2)</f>
        <v>0</v>
      </c>
      <c r="L82" s="50">
        <f>ROUND((SUM(L83:L84)),2)</f>
        <v>0</v>
      </c>
      <c r="M82" s="50">
        <f>ROUND((SUM(M83:M84)),2)</f>
        <v>0</v>
      </c>
      <c r="N82" s="50"/>
      <c r="O82" s="50"/>
      <c r="P82" s="50"/>
      <c r="Q82" s="50"/>
      <c r="R82" s="50">
        <f>ROUND((SUM(R83:R84)),2)</f>
        <v>0</v>
      </c>
      <c r="S82" s="50">
        <f>ROUND((SUM(S83:S84)),2)</f>
        <v>0</v>
      </c>
      <c r="T82" s="50">
        <f>ROUND((SUM(T83:T84)),2)</f>
        <v>0</v>
      </c>
    </row>
    <row r="83" spans="1:29" ht="24" x14ac:dyDescent="0.25">
      <c r="A83" s="49" t="s">
        <v>197</v>
      </c>
      <c r="B83" s="41" t="s">
        <v>82</v>
      </c>
      <c r="C83" s="68">
        <v>97644</v>
      </c>
      <c r="D83" s="67" t="s">
        <v>158</v>
      </c>
      <c r="E83" s="6" t="s">
        <v>32</v>
      </c>
      <c r="F83" s="6" t="s">
        <v>136</v>
      </c>
      <c r="G83" s="42">
        <v>9.4499999999999993</v>
      </c>
      <c r="H83" s="7"/>
      <c r="I83" s="7"/>
      <c r="J83" s="7">
        <f t="shared" ref="J83:J84" si="258">ROUND((I83+H83),2)</f>
        <v>0</v>
      </c>
      <c r="K83" s="7">
        <f t="shared" ref="K83:K84" si="259">ROUND((H83*G83),2)</f>
        <v>0</v>
      </c>
      <c r="L83" s="7">
        <f t="shared" ref="L83:L84" si="260">ROUND((I83*G83),2)</f>
        <v>0</v>
      </c>
      <c r="M83" s="7">
        <f t="shared" ref="M83:M84" si="261">ROUND((L83+K83),2)</f>
        <v>0</v>
      </c>
      <c r="N83" s="7">
        <f t="shared" ref="N83:N84" si="262">ROUND((IF(Q83="BDI 1",((1+($T$3/100))*H83),((1+($T$4/100))*H83))),2)</f>
        <v>0</v>
      </c>
      <c r="O83" s="7">
        <f t="shared" ref="O83:O84" si="263">ROUND((IF(Q83="BDI 1",((1+($T$3/100))*I83),((1+($T$4/100))*I83))),2)</f>
        <v>0</v>
      </c>
      <c r="P83" s="7">
        <f t="shared" ref="P83:P84" si="264">ROUND((N83+O83),2)</f>
        <v>0</v>
      </c>
      <c r="Q83" s="43" t="s">
        <v>90</v>
      </c>
      <c r="R83" s="7">
        <f t="shared" ref="R83:R84" si="265">ROUND(N83*G83,2)</f>
        <v>0</v>
      </c>
      <c r="S83" s="7">
        <f t="shared" ref="S83:S84" si="266">ROUND(O83*G83,2)</f>
        <v>0</v>
      </c>
      <c r="T83" s="8">
        <f t="shared" ref="T83:T84" si="267">ROUND(R83+S83,2)</f>
        <v>0</v>
      </c>
    </row>
    <row r="84" spans="1:29" ht="36" x14ac:dyDescent="0.25">
      <c r="A84" s="49" t="s">
        <v>198</v>
      </c>
      <c r="B84" s="41" t="s">
        <v>82</v>
      </c>
      <c r="C84" s="68">
        <v>90823</v>
      </c>
      <c r="D84" s="67" t="s">
        <v>60</v>
      </c>
      <c r="E84" s="6" t="s">
        <v>31</v>
      </c>
      <c r="F84" s="6" t="s">
        <v>185</v>
      </c>
      <c r="G84" s="42">
        <v>5</v>
      </c>
      <c r="H84" s="7"/>
      <c r="I84" s="7"/>
      <c r="J84" s="7">
        <f t="shared" si="258"/>
        <v>0</v>
      </c>
      <c r="K84" s="7">
        <f t="shared" si="259"/>
        <v>0</v>
      </c>
      <c r="L84" s="7">
        <f t="shared" si="260"/>
        <v>0</v>
      </c>
      <c r="M84" s="7">
        <f t="shared" si="261"/>
        <v>0</v>
      </c>
      <c r="N84" s="7">
        <f t="shared" si="262"/>
        <v>0</v>
      </c>
      <c r="O84" s="7">
        <f t="shared" si="263"/>
        <v>0</v>
      </c>
      <c r="P84" s="7">
        <f t="shared" si="264"/>
        <v>0</v>
      </c>
      <c r="Q84" s="43" t="s">
        <v>90</v>
      </c>
      <c r="R84" s="7">
        <f t="shared" si="265"/>
        <v>0</v>
      </c>
      <c r="S84" s="7">
        <f t="shared" si="266"/>
        <v>0</v>
      </c>
      <c r="T84" s="8">
        <f t="shared" si="267"/>
        <v>0</v>
      </c>
    </row>
    <row r="85" spans="1:29" x14ac:dyDescent="0.25">
      <c r="A85" s="44" t="s">
        <v>16</v>
      </c>
      <c r="B85" s="45"/>
      <c r="C85" s="46"/>
      <c r="D85" s="47" t="s">
        <v>201</v>
      </c>
      <c r="E85" s="47"/>
      <c r="F85" s="47"/>
      <c r="G85" s="48"/>
      <c r="H85" s="50"/>
      <c r="I85" s="50"/>
      <c r="J85" s="50"/>
      <c r="K85" s="50">
        <f t="shared" ref="K85:L85" si="268">ROUND((SUM(K86:K88)),2)</f>
        <v>0</v>
      </c>
      <c r="L85" s="50">
        <f t="shared" si="268"/>
        <v>0</v>
      </c>
      <c r="M85" s="50">
        <f>ROUND((SUM(M86:M88)),2)</f>
        <v>0</v>
      </c>
      <c r="N85" s="50"/>
      <c r="O85" s="50"/>
      <c r="P85" s="50"/>
      <c r="Q85" s="50"/>
      <c r="R85" s="50">
        <f t="shared" ref="R85:S85" si="269">ROUND((SUM(R86:R88)),2)</f>
        <v>0</v>
      </c>
      <c r="S85" s="50">
        <f t="shared" si="269"/>
        <v>0</v>
      </c>
      <c r="T85" s="50">
        <f>ROUND((SUM(T86:T88)),2)</f>
        <v>0</v>
      </c>
    </row>
    <row r="86" spans="1:29" ht="24" x14ac:dyDescent="0.25">
      <c r="A86" s="49" t="s">
        <v>199</v>
      </c>
      <c r="B86" s="41" t="s">
        <v>82</v>
      </c>
      <c r="C86" s="68">
        <v>100717</v>
      </c>
      <c r="D86" s="67" t="s">
        <v>37</v>
      </c>
      <c r="E86" s="6" t="s">
        <v>32</v>
      </c>
      <c r="F86" s="6" t="s">
        <v>136</v>
      </c>
      <c r="G86" s="42">
        <v>1142.69</v>
      </c>
      <c r="H86" s="7"/>
      <c r="I86" s="7"/>
      <c r="J86" s="7">
        <f t="shared" ref="J86:J87" si="270">ROUND((I86+H86),2)</f>
        <v>0</v>
      </c>
      <c r="K86" s="7">
        <f t="shared" ref="K86:K87" si="271">ROUND((H86*G86),2)</f>
        <v>0</v>
      </c>
      <c r="L86" s="7">
        <f t="shared" ref="L86:L87" si="272">ROUND((I86*G86),2)</f>
        <v>0</v>
      </c>
      <c r="M86" s="7">
        <f t="shared" ref="M86:M87" si="273">ROUND((L86+K86),2)</f>
        <v>0</v>
      </c>
      <c r="N86" s="7">
        <f t="shared" ref="N86:N87" si="274">ROUND((IF(Q86="BDI 1",((1+($T$3/100))*H86),((1+($T$4/100))*H86))),2)</f>
        <v>0</v>
      </c>
      <c r="O86" s="7">
        <f t="shared" ref="O86:O87" si="275">ROUND((IF(Q86="BDI 1",((1+($T$3/100))*I86),((1+($T$4/100))*I86))),2)</f>
        <v>0</v>
      </c>
      <c r="P86" s="7">
        <f t="shared" ref="P86:P87" si="276">ROUND((N86+O86),2)</f>
        <v>0</v>
      </c>
      <c r="Q86" s="43" t="s">
        <v>90</v>
      </c>
      <c r="R86" s="7">
        <f t="shared" ref="R86:R87" si="277">ROUND(N86*G86,2)</f>
        <v>0</v>
      </c>
      <c r="S86" s="7">
        <f t="shared" ref="S86:S87" si="278">ROUND(O86*G86,2)</f>
        <v>0</v>
      </c>
      <c r="T86" s="8">
        <f t="shared" ref="T86:T87" si="279">ROUND(R86+S86,2)</f>
        <v>0</v>
      </c>
    </row>
    <row r="87" spans="1:29" ht="48" x14ac:dyDescent="0.25">
      <c r="A87" s="49" t="s">
        <v>200</v>
      </c>
      <c r="B87" s="41" t="s">
        <v>82</v>
      </c>
      <c r="C87" s="68">
        <v>100722</v>
      </c>
      <c r="D87" s="67" t="s">
        <v>39</v>
      </c>
      <c r="E87" s="6" t="s">
        <v>32</v>
      </c>
      <c r="F87" s="6" t="s">
        <v>185</v>
      </c>
      <c r="G87" s="42">
        <v>571.34500000000003</v>
      </c>
      <c r="H87" s="7"/>
      <c r="I87" s="7"/>
      <c r="J87" s="7">
        <f t="shared" si="270"/>
        <v>0</v>
      </c>
      <c r="K87" s="7">
        <f t="shared" si="271"/>
        <v>0</v>
      </c>
      <c r="L87" s="7">
        <f t="shared" si="272"/>
        <v>0</v>
      </c>
      <c r="M87" s="7">
        <f t="shared" si="273"/>
        <v>0</v>
      </c>
      <c r="N87" s="7">
        <f t="shared" si="274"/>
        <v>0</v>
      </c>
      <c r="O87" s="7">
        <f t="shared" si="275"/>
        <v>0</v>
      </c>
      <c r="P87" s="7">
        <f t="shared" si="276"/>
        <v>0</v>
      </c>
      <c r="Q87" s="43" t="s">
        <v>90</v>
      </c>
      <c r="R87" s="7">
        <f t="shared" si="277"/>
        <v>0</v>
      </c>
      <c r="S87" s="7">
        <f t="shared" si="278"/>
        <v>0</v>
      </c>
      <c r="T87" s="8">
        <f t="shared" si="279"/>
        <v>0</v>
      </c>
    </row>
    <row r="88" spans="1:29" s="77" customFormat="1" ht="48" x14ac:dyDescent="0.25">
      <c r="A88" s="49" t="s">
        <v>411</v>
      </c>
      <c r="B88" s="41" t="s">
        <v>82</v>
      </c>
      <c r="C88" s="68">
        <v>100760</v>
      </c>
      <c r="D88" s="67" t="s">
        <v>42</v>
      </c>
      <c r="E88" s="6" t="s">
        <v>32</v>
      </c>
      <c r="F88" s="6" t="s">
        <v>186</v>
      </c>
      <c r="G88" s="42">
        <v>1142.69</v>
      </c>
      <c r="H88" s="7"/>
      <c r="I88" s="7"/>
      <c r="J88" s="7">
        <f t="shared" ref="J88" si="280">ROUND((I88+H88),2)</f>
        <v>0</v>
      </c>
      <c r="K88" s="7">
        <f t="shared" ref="K88" si="281">ROUND((H88*G88),2)</f>
        <v>0</v>
      </c>
      <c r="L88" s="7">
        <f t="shared" ref="L88" si="282">ROUND((I88*G88),2)</f>
        <v>0</v>
      </c>
      <c r="M88" s="7">
        <f t="shared" ref="M88" si="283">ROUND((L88+K88),2)</f>
        <v>0</v>
      </c>
      <c r="N88" s="7">
        <f t="shared" ref="N88" si="284">ROUND((IF(Q88="BDI 1",((1+($T$3/100))*H88),((1+($T$4/100))*H88))),2)</f>
        <v>0</v>
      </c>
      <c r="O88" s="7">
        <f t="shared" ref="O88" si="285">ROUND((IF(Q88="BDI 1",((1+($T$3/100))*I88),((1+($T$4/100))*I88))),2)</f>
        <v>0</v>
      </c>
      <c r="P88" s="7">
        <f t="shared" ref="P88" si="286">ROUND((N88+O88),2)</f>
        <v>0</v>
      </c>
      <c r="Q88" s="43" t="s">
        <v>90</v>
      </c>
      <c r="R88" s="7">
        <f t="shared" ref="R88" si="287">ROUND(N88*G88,2)</f>
        <v>0</v>
      </c>
      <c r="S88" s="7">
        <f t="shared" ref="S88" si="288">ROUND(O88*G88,2)</f>
        <v>0</v>
      </c>
      <c r="T88" s="8">
        <f t="shared" ref="T88" si="289">ROUND(R88+S88,2)</f>
        <v>0</v>
      </c>
      <c r="U88" s="58"/>
      <c r="V88" s="58"/>
      <c r="W88" s="58"/>
      <c r="X88" s="58"/>
      <c r="Y88" s="58"/>
      <c r="Z88" s="58"/>
      <c r="AA88" s="58"/>
      <c r="AB88" s="58"/>
      <c r="AC88" s="58"/>
    </row>
    <row r="89" spans="1:29" s="77" customFormat="1" x14ac:dyDescent="0.25">
      <c r="A89" s="44" t="s">
        <v>412</v>
      </c>
      <c r="B89" s="45"/>
      <c r="C89" s="46"/>
      <c r="D89" s="47" t="s">
        <v>416</v>
      </c>
      <c r="E89" s="47"/>
      <c r="F89" s="47"/>
      <c r="G89" s="48"/>
      <c r="H89" s="50"/>
      <c r="I89" s="50"/>
      <c r="J89" s="50"/>
      <c r="K89" s="50">
        <f t="shared" ref="K89" si="290">ROUND((SUM(K90:K92)),2)</f>
        <v>0</v>
      </c>
      <c r="L89" s="50">
        <f t="shared" ref="L89" si="291">ROUND((SUM(L90:L92)),2)</f>
        <v>0</v>
      </c>
      <c r="M89" s="50">
        <f>ROUND((SUM(M90:M92)),2)</f>
        <v>0</v>
      </c>
      <c r="N89" s="50"/>
      <c r="O89" s="50"/>
      <c r="P89" s="50"/>
      <c r="Q89" s="50"/>
      <c r="R89" s="50">
        <f t="shared" ref="R89" si="292">ROUND((SUM(R90:R92)),2)</f>
        <v>0</v>
      </c>
      <c r="S89" s="50">
        <f t="shared" ref="S89" si="293">ROUND((SUM(S90:S92)),2)</f>
        <v>0</v>
      </c>
      <c r="T89" s="50">
        <f>ROUND((SUM(T90:T92)),2)</f>
        <v>0</v>
      </c>
      <c r="U89" s="58"/>
      <c r="V89" s="58"/>
      <c r="W89" s="58"/>
      <c r="X89" s="58"/>
      <c r="Y89" s="58"/>
      <c r="Z89" s="58"/>
      <c r="AA89" s="58"/>
      <c r="AB89" s="58"/>
      <c r="AC89" s="58"/>
    </row>
    <row r="90" spans="1:29" s="77" customFormat="1" ht="24" x14ac:dyDescent="0.25">
      <c r="A90" s="49" t="s">
        <v>413</v>
      </c>
      <c r="B90" s="41" t="s">
        <v>82</v>
      </c>
      <c r="C90" s="68">
        <v>102193</v>
      </c>
      <c r="D90" s="67" t="s">
        <v>25</v>
      </c>
      <c r="E90" s="6" t="s">
        <v>32</v>
      </c>
      <c r="F90" s="6" t="s">
        <v>136</v>
      </c>
      <c r="G90" s="42">
        <v>250.8</v>
      </c>
      <c r="H90" s="7"/>
      <c r="I90" s="7"/>
      <c r="J90" s="7">
        <f t="shared" ref="J90:J92" si="294">ROUND((I90+H90),2)</f>
        <v>0</v>
      </c>
      <c r="K90" s="7">
        <f t="shared" ref="K90:K92" si="295">ROUND((H90*G90),2)</f>
        <v>0</v>
      </c>
      <c r="L90" s="7">
        <f t="shared" ref="L90:L92" si="296">ROUND((I90*G90),2)</f>
        <v>0</v>
      </c>
      <c r="M90" s="7">
        <f t="shared" ref="M90:M92" si="297">ROUND((L90+K90),2)</f>
        <v>0</v>
      </c>
      <c r="N90" s="7">
        <f t="shared" ref="N90:N92" si="298">ROUND((IF(Q90="BDI 1",((1+($T$3/100))*H90),((1+($T$4/100))*H90))),2)</f>
        <v>0</v>
      </c>
      <c r="O90" s="7">
        <f t="shared" ref="O90:O92" si="299">ROUND((IF(Q90="BDI 1",((1+($T$3/100))*I90),((1+($T$4/100))*I90))),2)</f>
        <v>0</v>
      </c>
      <c r="P90" s="7">
        <f t="shared" ref="P90:P92" si="300">ROUND((N90+O90),2)</f>
        <v>0</v>
      </c>
      <c r="Q90" s="43" t="s">
        <v>90</v>
      </c>
      <c r="R90" s="7">
        <f t="shared" ref="R90:R92" si="301">ROUND(N90*G90,2)</f>
        <v>0</v>
      </c>
      <c r="S90" s="7">
        <f t="shared" ref="S90:S92" si="302">ROUND(O90*G90,2)</f>
        <v>0</v>
      </c>
      <c r="T90" s="8">
        <f t="shared" ref="T90:T92" si="303">ROUND(R90+S90,2)</f>
        <v>0</v>
      </c>
      <c r="U90" s="58"/>
      <c r="V90" s="58"/>
      <c r="W90" s="58"/>
      <c r="X90" s="58"/>
      <c r="Y90" s="58"/>
      <c r="Z90" s="58"/>
      <c r="AA90" s="58"/>
      <c r="AB90" s="58"/>
      <c r="AC90" s="58"/>
    </row>
    <row r="91" spans="1:29" s="77" customFormat="1" ht="24" x14ac:dyDescent="0.25">
      <c r="A91" s="49" t="s">
        <v>414</v>
      </c>
      <c r="B91" s="41" t="s">
        <v>82</v>
      </c>
      <c r="C91" s="68">
        <v>102197</v>
      </c>
      <c r="D91" s="67" t="s">
        <v>26</v>
      </c>
      <c r="E91" s="6" t="s">
        <v>32</v>
      </c>
      <c r="F91" s="6" t="s">
        <v>185</v>
      </c>
      <c r="G91" s="42">
        <v>250.8</v>
      </c>
      <c r="H91" s="7"/>
      <c r="I91" s="7"/>
      <c r="J91" s="7">
        <f t="shared" si="294"/>
        <v>0</v>
      </c>
      <c r="K91" s="7">
        <f t="shared" si="295"/>
        <v>0</v>
      </c>
      <c r="L91" s="7">
        <f t="shared" si="296"/>
        <v>0</v>
      </c>
      <c r="M91" s="7">
        <f t="shared" si="297"/>
        <v>0</v>
      </c>
      <c r="N91" s="7">
        <f t="shared" si="298"/>
        <v>0</v>
      </c>
      <c r="O91" s="7">
        <f t="shared" si="299"/>
        <v>0</v>
      </c>
      <c r="P91" s="7">
        <f t="shared" si="300"/>
        <v>0</v>
      </c>
      <c r="Q91" s="43" t="s">
        <v>90</v>
      </c>
      <c r="R91" s="7">
        <f t="shared" si="301"/>
        <v>0</v>
      </c>
      <c r="S91" s="7">
        <f t="shared" si="302"/>
        <v>0</v>
      </c>
      <c r="T91" s="8">
        <f t="shared" si="303"/>
        <v>0</v>
      </c>
      <c r="U91" s="58"/>
      <c r="V91" s="58"/>
      <c r="W91" s="58"/>
      <c r="X91" s="58"/>
      <c r="Y91" s="58"/>
      <c r="Z91" s="58"/>
      <c r="AA91" s="58"/>
      <c r="AB91" s="58"/>
      <c r="AC91" s="58"/>
    </row>
    <row r="92" spans="1:29" s="77" customFormat="1" ht="24" x14ac:dyDescent="0.25">
      <c r="A92" s="49" t="s">
        <v>415</v>
      </c>
      <c r="B92" s="41" t="s">
        <v>82</v>
      </c>
      <c r="C92" s="68">
        <v>102220</v>
      </c>
      <c r="D92" s="67" t="s">
        <v>52</v>
      </c>
      <c r="E92" s="6" t="s">
        <v>32</v>
      </c>
      <c r="F92" s="6" t="s">
        <v>186</v>
      </c>
      <c r="G92" s="42">
        <v>250.8</v>
      </c>
      <c r="H92" s="7"/>
      <c r="I92" s="7"/>
      <c r="J92" s="7">
        <f t="shared" si="294"/>
        <v>0</v>
      </c>
      <c r="K92" s="7">
        <f t="shared" si="295"/>
        <v>0</v>
      </c>
      <c r="L92" s="7">
        <f t="shared" si="296"/>
        <v>0</v>
      </c>
      <c r="M92" s="7">
        <f t="shared" si="297"/>
        <v>0</v>
      </c>
      <c r="N92" s="7">
        <f t="shared" si="298"/>
        <v>0</v>
      </c>
      <c r="O92" s="7">
        <f t="shared" si="299"/>
        <v>0</v>
      </c>
      <c r="P92" s="7">
        <f t="shared" si="300"/>
        <v>0</v>
      </c>
      <c r="Q92" s="43" t="s">
        <v>90</v>
      </c>
      <c r="R92" s="7">
        <f t="shared" si="301"/>
        <v>0</v>
      </c>
      <c r="S92" s="7">
        <f t="shared" si="302"/>
        <v>0</v>
      </c>
      <c r="T92" s="8">
        <f t="shared" si="303"/>
        <v>0</v>
      </c>
      <c r="U92" s="58"/>
      <c r="V92" s="58"/>
      <c r="W92" s="58"/>
      <c r="X92" s="58"/>
      <c r="Y92" s="58"/>
      <c r="Z92" s="58"/>
      <c r="AA92" s="58"/>
      <c r="AB92" s="58"/>
      <c r="AC92" s="58"/>
    </row>
    <row r="93" spans="1:29" s="77" customFormat="1" x14ac:dyDescent="0.25">
      <c r="A93" s="44" t="s">
        <v>417</v>
      </c>
      <c r="B93" s="45"/>
      <c r="C93" s="46"/>
      <c r="D93" s="47" t="s">
        <v>422</v>
      </c>
      <c r="E93" s="47"/>
      <c r="F93" s="47"/>
      <c r="G93" s="48"/>
      <c r="H93" s="50"/>
      <c r="I93" s="50"/>
      <c r="J93" s="50"/>
      <c r="K93" s="50">
        <f t="shared" ref="K93:L93" si="304">ROUND((SUM(K94:K97)),2)</f>
        <v>0</v>
      </c>
      <c r="L93" s="50">
        <f t="shared" si="304"/>
        <v>0</v>
      </c>
      <c r="M93" s="50">
        <f>ROUND((SUM(M94:M97)),2)</f>
        <v>0</v>
      </c>
      <c r="N93" s="50"/>
      <c r="O93" s="50"/>
      <c r="P93" s="50"/>
      <c r="Q93" s="50"/>
      <c r="R93" s="50">
        <f t="shared" ref="R93:S93" si="305">ROUND((SUM(R94:R97)),2)</f>
        <v>0</v>
      </c>
      <c r="S93" s="50">
        <f t="shared" si="305"/>
        <v>0</v>
      </c>
      <c r="T93" s="50">
        <f>ROUND((SUM(T94:T97)),2)</f>
        <v>0</v>
      </c>
      <c r="U93" s="58"/>
      <c r="V93" s="58"/>
      <c r="W93" s="58"/>
      <c r="X93" s="58"/>
      <c r="Y93" s="58"/>
      <c r="Z93" s="58"/>
      <c r="AA93" s="58"/>
      <c r="AB93" s="58"/>
      <c r="AC93" s="58"/>
    </row>
    <row r="94" spans="1:29" s="77" customFormat="1" ht="36" x14ac:dyDescent="0.25">
      <c r="A94" s="49" t="s">
        <v>418</v>
      </c>
      <c r="B94" s="41" t="s">
        <v>82</v>
      </c>
      <c r="C94" s="68">
        <v>91338</v>
      </c>
      <c r="D94" s="67" t="s">
        <v>61</v>
      </c>
      <c r="E94" s="6" t="s">
        <v>32</v>
      </c>
      <c r="F94" s="6" t="s">
        <v>136</v>
      </c>
      <c r="G94" s="42">
        <v>5.75</v>
      </c>
      <c r="H94" s="7"/>
      <c r="I94" s="7"/>
      <c r="J94" s="7">
        <f t="shared" ref="J94:J96" si="306">ROUND((I94+H94),2)</f>
        <v>0</v>
      </c>
      <c r="K94" s="7">
        <f t="shared" ref="K94:K96" si="307">ROUND((H94*G94),2)</f>
        <v>0</v>
      </c>
      <c r="L94" s="7">
        <f t="shared" ref="L94:L96" si="308">ROUND((I94*G94),2)</f>
        <v>0</v>
      </c>
      <c r="M94" s="7">
        <f t="shared" ref="M94:M96" si="309">ROUND((L94+K94),2)</f>
        <v>0</v>
      </c>
      <c r="N94" s="7">
        <f t="shared" ref="N94:N96" si="310">ROUND((IF(Q94="BDI 1",((1+($T$3/100))*H94),((1+($T$4/100))*H94))),2)</f>
        <v>0</v>
      </c>
      <c r="O94" s="7">
        <f t="shared" ref="O94:O96" si="311">ROUND((IF(Q94="BDI 1",((1+($T$3/100))*I94),((1+($T$4/100))*I94))),2)</f>
        <v>0</v>
      </c>
      <c r="P94" s="7">
        <f t="shared" ref="P94:P96" si="312">ROUND((N94+O94),2)</f>
        <v>0</v>
      </c>
      <c r="Q94" s="43" t="s">
        <v>90</v>
      </c>
      <c r="R94" s="7">
        <f t="shared" ref="R94:R96" si="313">ROUND(N94*G94,2)</f>
        <v>0</v>
      </c>
      <c r="S94" s="7">
        <f t="shared" ref="S94:S96" si="314">ROUND(O94*G94,2)</f>
        <v>0</v>
      </c>
      <c r="T94" s="8">
        <f t="shared" ref="T94:T96" si="315">ROUND(R94+S94,2)</f>
        <v>0</v>
      </c>
      <c r="U94" s="58"/>
      <c r="V94" s="58"/>
      <c r="W94" s="58"/>
      <c r="X94" s="58"/>
      <c r="Y94" s="58"/>
      <c r="Z94" s="58"/>
      <c r="AA94" s="58"/>
      <c r="AB94" s="58"/>
      <c r="AC94" s="58"/>
    </row>
    <row r="95" spans="1:29" s="77" customFormat="1" ht="24" x14ac:dyDescent="0.25">
      <c r="A95" s="49" t="s">
        <v>419</v>
      </c>
      <c r="B95" s="41" t="s">
        <v>82</v>
      </c>
      <c r="C95" s="68">
        <v>97622</v>
      </c>
      <c r="D95" s="67" t="s">
        <v>152</v>
      </c>
      <c r="E95" s="6" t="s">
        <v>34</v>
      </c>
      <c r="F95" s="6" t="s">
        <v>185</v>
      </c>
      <c r="G95" s="42">
        <v>0.93494999999999995</v>
      </c>
      <c r="H95" s="7"/>
      <c r="I95" s="7"/>
      <c r="J95" s="7">
        <f t="shared" si="306"/>
        <v>0</v>
      </c>
      <c r="K95" s="7">
        <f t="shared" si="307"/>
        <v>0</v>
      </c>
      <c r="L95" s="7">
        <f t="shared" si="308"/>
        <v>0</v>
      </c>
      <c r="M95" s="7">
        <f t="shared" si="309"/>
        <v>0</v>
      </c>
      <c r="N95" s="7">
        <f t="shared" si="310"/>
        <v>0</v>
      </c>
      <c r="O95" s="7">
        <f t="shared" si="311"/>
        <v>0</v>
      </c>
      <c r="P95" s="7">
        <f t="shared" si="312"/>
        <v>0</v>
      </c>
      <c r="Q95" s="43" t="s">
        <v>90</v>
      </c>
      <c r="R95" s="7">
        <f t="shared" si="313"/>
        <v>0</v>
      </c>
      <c r="S95" s="7">
        <f t="shared" si="314"/>
        <v>0</v>
      </c>
      <c r="T95" s="8">
        <f t="shared" si="315"/>
        <v>0</v>
      </c>
      <c r="U95" s="58"/>
      <c r="V95" s="58"/>
      <c r="W95" s="58"/>
      <c r="X95" s="58"/>
      <c r="Y95" s="58"/>
      <c r="Z95" s="58"/>
      <c r="AA95" s="58"/>
      <c r="AB95" s="58"/>
      <c r="AC95" s="58"/>
    </row>
    <row r="96" spans="1:29" s="77" customFormat="1" ht="48" x14ac:dyDescent="0.25">
      <c r="A96" s="49" t="s">
        <v>420</v>
      </c>
      <c r="B96" s="41" t="s">
        <v>82</v>
      </c>
      <c r="C96" s="68">
        <v>87777</v>
      </c>
      <c r="D96" s="67" t="s">
        <v>98</v>
      </c>
      <c r="E96" s="6" t="s">
        <v>32</v>
      </c>
      <c r="F96" s="6" t="s">
        <v>186</v>
      </c>
      <c r="G96" s="42">
        <v>1.716</v>
      </c>
      <c r="H96" s="7"/>
      <c r="I96" s="7"/>
      <c r="J96" s="7">
        <f t="shared" si="306"/>
        <v>0</v>
      </c>
      <c r="K96" s="7">
        <f t="shared" si="307"/>
        <v>0</v>
      </c>
      <c r="L96" s="7">
        <f t="shared" si="308"/>
        <v>0</v>
      </c>
      <c r="M96" s="7">
        <f t="shared" si="309"/>
        <v>0</v>
      </c>
      <c r="N96" s="7">
        <f t="shared" si="310"/>
        <v>0</v>
      </c>
      <c r="O96" s="7">
        <f t="shared" si="311"/>
        <v>0</v>
      </c>
      <c r="P96" s="7">
        <f t="shared" si="312"/>
        <v>0</v>
      </c>
      <c r="Q96" s="43" t="s">
        <v>90</v>
      </c>
      <c r="R96" s="7">
        <f t="shared" si="313"/>
        <v>0</v>
      </c>
      <c r="S96" s="7">
        <f t="shared" si="314"/>
        <v>0</v>
      </c>
      <c r="T96" s="8">
        <f t="shared" si="315"/>
        <v>0</v>
      </c>
      <c r="U96" s="58"/>
      <c r="V96" s="58"/>
      <c r="W96" s="58"/>
      <c r="X96" s="58"/>
      <c r="Y96" s="58"/>
      <c r="Z96" s="58"/>
      <c r="AA96" s="58"/>
      <c r="AB96" s="58"/>
      <c r="AC96" s="58"/>
    </row>
    <row r="97" spans="1:29" s="77" customFormat="1" ht="24" x14ac:dyDescent="0.25">
      <c r="A97" s="49" t="s">
        <v>421</v>
      </c>
      <c r="B97" s="41" t="s">
        <v>82</v>
      </c>
      <c r="C97" s="68">
        <v>105036</v>
      </c>
      <c r="D97" s="67" t="s">
        <v>162</v>
      </c>
      <c r="E97" s="6" t="s">
        <v>35</v>
      </c>
      <c r="F97" s="6" t="s">
        <v>187</v>
      </c>
      <c r="G97" s="42">
        <v>3.22</v>
      </c>
      <c r="H97" s="7"/>
      <c r="I97" s="7"/>
      <c r="J97" s="7">
        <f t="shared" ref="J97" si="316">ROUND((I97+H97),2)</f>
        <v>0</v>
      </c>
      <c r="K97" s="7">
        <f t="shared" ref="K97" si="317">ROUND((H97*G97),2)</f>
        <v>0</v>
      </c>
      <c r="L97" s="7">
        <f t="shared" ref="L97" si="318">ROUND((I97*G97),2)</f>
        <v>0</v>
      </c>
      <c r="M97" s="7">
        <f t="shared" ref="M97" si="319">ROUND((L97+K97),2)</f>
        <v>0</v>
      </c>
      <c r="N97" s="7">
        <f t="shared" ref="N97" si="320">ROUND((IF(Q97="BDI 1",((1+($T$3/100))*H97),((1+($T$4/100))*H97))),2)</f>
        <v>0</v>
      </c>
      <c r="O97" s="7">
        <f t="shared" ref="O97" si="321">ROUND((IF(Q97="BDI 1",((1+($T$3/100))*I97),((1+($T$4/100))*I97))),2)</f>
        <v>0</v>
      </c>
      <c r="P97" s="7">
        <f t="shared" ref="P97" si="322">ROUND((N97+O97),2)</f>
        <v>0</v>
      </c>
      <c r="Q97" s="43" t="s">
        <v>90</v>
      </c>
      <c r="R97" s="7">
        <f t="shared" ref="R97" si="323">ROUND(N97*G97,2)</f>
        <v>0</v>
      </c>
      <c r="S97" s="7">
        <f t="shared" ref="S97" si="324">ROUND(O97*G97,2)</f>
        <v>0</v>
      </c>
      <c r="T97" s="8">
        <f t="shared" ref="T97" si="325">ROUND(R97+S97,2)</f>
        <v>0</v>
      </c>
      <c r="U97" s="58"/>
      <c r="V97" s="58"/>
      <c r="W97" s="58"/>
      <c r="X97" s="58"/>
      <c r="Y97" s="58"/>
      <c r="Z97" s="58"/>
      <c r="AA97" s="58"/>
      <c r="AB97" s="58"/>
      <c r="AC97" s="58"/>
    </row>
    <row r="98" spans="1:29" x14ac:dyDescent="0.25">
      <c r="A98" s="22"/>
      <c r="B98" s="22"/>
      <c r="C98" s="11"/>
      <c r="D98" s="34"/>
      <c r="E98" s="11"/>
      <c r="F98" s="11"/>
      <c r="G98" s="12"/>
      <c r="H98" s="16"/>
      <c r="I98" s="16"/>
      <c r="J98" s="16"/>
      <c r="K98" s="16"/>
      <c r="L98" s="16"/>
      <c r="M98" s="16"/>
      <c r="N98" s="14"/>
      <c r="O98" s="14"/>
      <c r="P98" s="14"/>
      <c r="Q98" s="14"/>
      <c r="R98" s="14"/>
      <c r="S98" s="14"/>
      <c r="T98" s="15"/>
    </row>
    <row r="99" spans="1:29" s="77" customFormat="1" x14ac:dyDescent="0.25">
      <c r="A99" s="44">
        <v>6</v>
      </c>
      <c r="B99" s="70"/>
      <c r="C99" s="71"/>
      <c r="D99" s="47" t="s">
        <v>423</v>
      </c>
      <c r="E99" s="72"/>
      <c r="F99" s="72"/>
      <c r="G99" s="73"/>
      <c r="H99" s="73"/>
      <c r="I99" s="73"/>
      <c r="J99" s="74"/>
      <c r="K99" s="76">
        <f t="shared" ref="K99:M99" si="326">SUM(K100:K126)/2</f>
        <v>0</v>
      </c>
      <c r="L99" s="76">
        <f t="shared" si="326"/>
        <v>0</v>
      </c>
      <c r="M99" s="76">
        <f t="shared" si="326"/>
        <v>0</v>
      </c>
      <c r="N99" s="75"/>
      <c r="O99" s="75"/>
      <c r="P99" s="75"/>
      <c r="Q99" s="75"/>
      <c r="R99" s="76">
        <f t="shared" ref="R99:S99" si="327">SUM(R100:R126)/2</f>
        <v>0</v>
      </c>
      <c r="S99" s="76">
        <f t="shared" si="327"/>
        <v>0</v>
      </c>
      <c r="T99" s="76">
        <f>SUM(T100:T126)/2</f>
        <v>0</v>
      </c>
      <c r="U99" s="58"/>
      <c r="V99" s="58"/>
      <c r="W99" s="58"/>
      <c r="X99" s="58"/>
      <c r="Y99" s="58"/>
      <c r="Z99" s="58"/>
      <c r="AA99" s="58"/>
      <c r="AB99" s="58"/>
      <c r="AC99" s="58"/>
    </row>
    <row r="100" spans="1:29" x14ac:dyDescent="0.25">
      <c r="A100" s="44" t="s">
        <v>93</v>
      </c>
      <c r="B100" s="45"/>
      <c r="C100" s="46"/>
      <c r="D100" s="47" t="s">
        <v>424</v>
      </c>
      <c r="E100" s="47"/>
      <c r="F100" s="47"/>
      <c r="G100" s="48"/>
      <c r="H100" s="50"/>
      <c r="I100" s="50"/>
      <c r="J100" s="50"/>
      <c r="K100" s="50">
        <f>ROUND((SUM(K101:K103)),2)</f>
        <v>0</v>
      </c>
      <c r="L100" s="50">
        <f>ROUND((SUM(L101:L103)),2)</f>
        <v>0</v>
      </c>
      <c r="M100" s="50">
        <f>ROUND((SUM(M101:M103)),2)</f>
        <v>0</v>
      </c>
      <c r="N100" s="50"/>
      <c r="O100" s="50"/>
      <c r="P100" s="50"/>
      <c r="Q100" s="50"/>
      <c r="R100" s="50">
        <f>ROUND((SUM(R101:R103)),2)</f>
        <v>0</v>
      </c>
      <c r="S100" s="50">
        <f>ROUND((SUM(S101:S103)),2)</f>
        <v>0</v>
      </c>
      <c r="T100" s="50">
        <f>ROUND((SUM(T101:T103)),2)</f>
        <v>0</v>
      </c>
    </row>
    <row r="101" spans="1:29" ht="36" x14ac:dyDescent="0.25">
      <c r="A101" s="49" t="s">
        <v>203</v>
      </c>
      <c r="B101" s="41" t="s">
        <v>82</v>
      </c>
      <c r="C101" s="69">
        <v>97647</v>
      </c>
      <c r="D101" s="67" t="s">
        <v>159</v>
      </c>
      <c r="E101" s="6" t="s">
        <v>32</v>
      </c>
      <c r="F101" s="6" t="s">
        <v>113</v>
      </c>
      <c r="G101" s="42">
        <v>220.24</v>
      </c>
      <c r="H101" s="7"/>
      <c r="I101" s="7"/>
      <c r="J101" s="7">
        <f t="shared" ref="J101" si="328">ROUND((I101+H101),2)</f>
        <v>0</v>
      </c>
      <c r="K101" s="7">
        <f t="shared" ref="K101" si="329">ROUND((H101*G101),2)</f>
        <v>0</v>
      </c>
      <c r="L101" s="7">
        <f t="shared" ref="L101" si="330">ROUND((I101*G101),2)</f>
        <v>0</v>
      </c>
      <c r="M101" s="7">
        <f t="shared" ref="M101" si="331">ROUND((L101+K101),2)</f>
        <v>0</v>
      </c>
      <c r="N101" s="7">
        <f t="shared" ref="N101" si="332">ROUND((IF(Q101="BDI 1",((1+($T$3/100))*H101),((1+($T$4/100))*H101))),2)</f>
        <v>0</v>
      </c>
      <c r="O101" s="7">
        <f t="shared" ref="O101" si="333">ROUND((IF(Q101="BDI 1",((1+($T$3/100))*I101),((1+($T$4/100))*I101))),2)</f>
        <v>0</v>
      </c>
      <c r="P101" s="7">
        <f t="shared" ref="P101" si="334">ROUND((N101+O101),2)</f>
        <v>0</v>
      </c>
      <c r="Q101" s="43" t="s">
        <v>90</v>
      </c>
      <c r="R101" s="7">
        <f t="shared" ref="R101" si="335">ROUND(N101*G101,2)</f>
        <v>0</v>
      </c>
      <c r="S101" s="7">
        <f t="shared" ref="S101" si="336">ROUND(O101*G101,2)</f>
        <v>0</v>
      </c>
      <c r="T101" s="8">
        <f t="shared" ref="T101:T102" si="337">ROUND(R101+S101,2)</f>
        <v>0</v>
      </c>
    </row>
    <row r="102" spans="1:29" ht="36" x14ac:dyDescent="0.25">
      <c r="A102" s="49" t="s">
        <v>204</v>
      </c>
      <c r="B102" s="41" t="s">
        <v>82</v>
      </c>
      <c r="C102" s="69">
        <v>94440</v>
      </c>
      <c r="D102" s="67" t="s">
        <v>69</v>
      </c>
      <c r="E102" s="6" t="s">
        <v>32</v>
      </c>
      <c r="F102" s="6" t="s">
        <v>137</v>
      </c>
      <c r="G102" s="42">
        <v>32.76</v>
      </c>
      <c r="H102" s="7"/>
      <c r="I102" s="7"/>
      <c r="J102" s="7">
        <f t="shared" ref="J102" si="338">ROUND((I102+H102),2)</f>
        <v>0</v>
      </c>
      <c r="K102" s="7">
        <f t="shared" ref="K102" si="339">ROUND((H102*G102),2)</f>
        <v>0</v>
      </c>
      <c r="L102" s="7">
        <f t="shared" ref="L102" si="340">ROUND((I102*G102),2)</f>
        <v>0</v>
      </c>
      <c r="M102" s="7">
        <f t="shared" ref="M102" si="341">ROUND((L102+K102),2)</f>
        <v>0</v>
      </c>
      <c r="N102" s="7">
        <f t="shared" ref="N102" si="342">ROUND((IF(Q102="BDI 1",((1+($T$3/100))*H102),((1+($T$4/100))*H102))),2)</f>
        <v>0</v>
      </c>
      <c r="O102" s="7">
        <f t="shared" ref="O102" si="343">ROUND((IF(Q102="BDI 1",((1+($T$3/100))*I102),((1+($T$4/100))*I102))),2)</f>
        <v>0</v>
      </c>
      <c r="P102" s="7">
        <f t="shared" ref="P102" si="344">ROUND((N102+O102),2)</f>
        <v>0</v>
      </c>
      <c r="Q102" s="43" t="s">
        <v>90</v>
      </c>
      <c r="R102" s="7">
        <f t="shared" ref="R102" si="345">ROUND(N102*G102,2)</f>
        <v>0</v>
      </c>
      <c r="S102" s="7">
        <f t="shared" ref="S102" si="346">ROUND(O102*G102,2)</f>
        <v>0</v>
      </c>
      <c r="T102" s="8">
        <f t="shared" si="337"/>
        <v>0</v>
      </c>
    </row>
    <row r="103" spans="1:29" s="77" customFormat="1" ht="48" x14ac:dyDescent="0.25">
      <c r="A103" s="49" t="s">
        <v>205</v>
      </c>
      <c r="B103" s="41" t="s">
        <v>82</v>
      </c>
      <c r="C103" s="69">
        <v>94207</v>
      </c>
      <c r="D103" s="67" t="s">
        <v>67</v>
      </c>
      <c r="E103" s="6" t="s">
        <v>32</v>
      </c>
      <c r="F103" s="6" t="s">
        <v>137</v>
      </c>
      <c r="G103" s="42">
        <v>187.48</v>
      </c>
      <c r="H103" s="7"/>
      <c r="I103" s="7"/>
      <c r="J103" s="7">
        <f t="shared" ref="J103" si="347">ROUND((I103+H103),2)</f>
        <v>0</v>
      </c>
      <c r="K103" s="7">
        <f t="shared" ref="K103" si="348">ROUND((H103*G103),2)</f>
        <v>0</v>
      </c>
      <c r="L103" s="7">
        <f t="shared" ref="L103" si="349">ROUND((I103*G103),2)</f>
        <v>0</v>
      </c>
      <c r="M103" s="7">
        <f t="shared" ref="M103" si="350">ROUND((L103+K103),2)</f>
        <v>0</v>
      </c>
      <c r="N103" s="7">
        <f t="shared" ref="N103" si="351">ROUND((IF(Q103="BDI 1",((1+($T$3/100))*H103),((1+($T$4/100))*H103))),2)</f>
        <v>0</v>
      </c>
      <c r="O103" s="7">
        <f t="shared" ref="O103" si="352">ROUND((IF(Q103="BDI 1",((1+($T$3/100))*I103),((1+($T$4/100))*I103))),2)</f>
        <v>0</v>
      </c>
      <c r="P103" s="7">
        <f t="shared" ref="P103" si="353">ROUND((N103+O103),2)</f>
        <v>0</v>
      </c>
      <c r="Q103" s="43" t="s">
        <v>90</v>
      </c>
      <c r="R103" s="7">
        <f t="shared" ref="R103" si="354">ROUND(N103*G103,2)</f>
        <v>0</v>
      </c>
      <c r="S103" s="7">
        <f t="shared" ref="S103" si="355">ROUND(O103*G103,2)</f>
        <v>0</v>
      </c>
      <c r="T103" s="8">
        <f t="shared" ref="T103" si="356">ROUND(R103+S103,2)</f>
        <v>0</v>
      </c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:29" x14ac:dyDescent="0.25">
      <c r="A104" s="44" t="s">
        <v>123</v>
      </c>
      <c r="B104" s="45"/>
      <c r="C104" s="46"/>
      <c r="D104" s="47" t="s">
        <v>425</v>
      </c>
      <c r="E104" s="47"/>
      <c r="F104" s="47"/>
      <c r="G104" s="48"/>
      <c r="H104" s="50"/>
      <c r="I104" s="50"/>
      <c r="J104" s="50"/>
      <c r="K104" s="50">
        <f>ROUND((SUM(K105:K106)),2)</f>
        <v>0</v>
      </c>
      <c r="L104" s="50">
        <f>ROUND((SUM(L105:L106)),2)</f>
        <v>0</v>
      </c>
      <c r="M104" s="50">
        <f>ROUND((SUM(M105:M106)),2)</f>
        <v>0</v>
      </c>
      <c r="N104" s="50"/>
      <c r="O104" s="50"/>
      <c r="P104" s="50"/>
      <c r="Q104" s="50"/>
      <c r="R104" s="50">
        <f>ROUND((SUM(R105:R106)),2)</f>
        <v>0</v>
      </c>
      <c r="S104" s="50">
        <f>ROUND((SUM(S105:S106)),2)</f>
        <v>0</v>
      </c>
      <c r="T104" s="50">
        <f>ROUND((SUM(T105:T106)),2)</f>
        <v>0</v>
      </c>
    </row>
    <row r="105" spans="1:29" ht="36" x14ac:dyDescent="0.25">
      <c r="A105" s="49" t="s">
        <v>206</v>
      </c>
      <c r="B105" s="41" t="s">
        <v>82</v>
      </c>
      <c r="C105" s="68">
        <v>97647</v>
      </c>
      <c r="D105" s="67" t="s">
        <v>159</v>
      </c>
      <c r="E105" s="6" t="s">
        <v>32</v>
      </c>
      <c r="F105" s="6"/>
      <c r="G105" s="42">
        <v>118.42</v>
      </c>
      <c r="H105" s="7"/>
      <c r="I105" s="7"/>
      <c r="J105" s="7">
        <f t="shared" ref="J105" si="357">ROUND((I105+H105),2)</f>
        <v>0</v>
      </c>
      <c r="K105" s="7">
        <f t="shared" ref="K105" si="358">ROUND((H105*G105),2)</f>
        <v>0</v>
      </c>
      <c r="L105" s="7">
        <f t="shared" ref="L105" si="359">ROUND((I105*G105),2)</f>
        <v>0</v>
      </c>
      <c r="M105" s="7">
        <f t="shared" ref="M105" si="360">ROUND((L105+K105),2)</f>
        <v>0</v>
      </c>
      <c r="N105" s="7">
        <f t="shared" ref="N105" si="361">ROUND((IF(Q105="BDI 1",((1+($T$3/100))*H105),((1+($T$4/100))*H105))),2)</f>
        <v>0</v>
      </c>
      <c r="O105" s="7">
        <f t="shared" ref="O105" si="362">ROUND((IF(Q105="BDI 1",((1+($T$3/100))*I105),((1+($T$4/100))*I105))),2)</f>
        <v>0</v>
      </c>
      <c r="P105" s="7">
        <f t="shared" ref="P105" si="363">ROUND((N105+O105),2)</f>
        <v>0</v>
      </c>
      <c r="Q105" s="43" t="s">
        <v>90</v>
      </c>
      <c r="R105" s="7">
        <f t="shared" ref="R105" si="364">ROUND(N105*G105,2)</f>
        <v>0</v>
      </c>
      <c r="S105" s="7">
        <f t="shared" ref="S105" si="365">ROUND(O105*G105,2)</f>
        <v>0</v>
      </c>
      <c r="T105" s="8">
        <f t="shared" ref="T105" si="366">ROUND(R105+S105,2)</f>
        <v>0</v>
      </c>
    </row>
    <row r="106" spans="1:29" ht="24" x14ac:dyDescent="0.25">
      <c r="A106" s="49" t="s">
        <v>207</v>
      </c>
      <c r="B106" s="41" t="s">
        <v>175</v>
      </c>
      <c r="C106" s="68">
        <v>497</v>
      </c>
      <c r="D106" s="67" t="s">
        <v>350</v>
      </c>
      <c r="E106" s="6" t="s">
        <v>32</v>
      </c>
      <c r="F106" s="6" t="s">
        <v>130</v>
      </c>
      <c r="G106" s="42">
        <v>118.42</v>
      </c>
      <c r="H106" s="7"/>
      <c r="I106" s="7"/>
      <c r="J106" s="7">
        <f t="shared" ref="J106" si="367">ROUND((I106+H106),2)</f>
        <v>0</v>
      </c>
      <c r="K106" s="7">
        <f t="shared" ref="K106" si="368">ROUND((H106*G106),2)</f>
        <v>0</v>
      </c>
      <c r="L106" s="7">
        <f t="shared" ref="L106" si="369">ROUND((I106*G106),2)</f>
        <v>0</v>
      </c>
      <c r="M106" s="7">
        <f t="shared" ref="M106" si="370">ROUND((L106+K106),2)</f>
        <v>0</v>
      </c>
      <c r="N106" s="7">
        <f t="shared" ref="N106" si="371">ROUND((IF(Q106="BDI 1",((1+($T$3/100))*H106),((1+($T$4/100))*H106))),2)</f>
        <v>0</v>
      </c>
      <c r="O106" s="7">
        <f t="shared" ref="O106" si="372">ROUND((IF(Q106="BDI 1",((1+($T$3/100))*I106),((1+($T$4/100))*I106))),2)</f>
        <v>0</v>
      </c>
      <c r="P106" s="7">
        <f t="shared" ref="P106" si="373">ROUND((N106+O106),2)</f>
        <v>0</v>
      </c>
      <c r="Q106" s="43" t="s">
        <v>90</v>
      </c>
      <c r="R106" s="7">
        <f t="shared" ref="R106" si="374">ROUND(N106*G106,2)</f>
        <v>0</v>
      </c>
      <c r="S106" s="7">
        <f t="shared" ref="S106" si="375">ROUND(O106*G106,2)</f>
        <v>0</v>
      </c>
      <c r="T106" s="8">
        <f t="shared" ref="T106" si="376">ROUND(R106+S106,2)</f>
        <v>0</v>
      </c>
    </row>
    <row r="107" spans="1:29" ht="24" x14ac:dyDescent="0.25">
      <c r="A107" s="44" t="s">
        <v>202</v>
      </c>
      <c r="B107" s="45"/>
      <c r="C107" s="46"/>
      <c r="D107" s="47" t="s">
        <v>426</v>
      </c>
      <c r="E107" s="47"/>
      <c r="F107" s="47"/>
      <c r="G107" s="48"/>
      <c r="H107" s="50"/>
      <c r="I107" s="50"/>
      <c r="J107" s="50"/>
      <c r="K107" s="50">
        <f t="shared" ref="K107:M107" si="377">ROUND((SUM(K108:K116)),2)</f>
        <v>0</v>
      </c>
      <c r="L107" s="50">
        <f t="shared" si="377"/>
        <v>0</v>
      </c>
      <c r="M107" s="50">
        <f t="shared" si="377"/>
        <v>0</v>
      </c>
      <c r="N107" s="50"/>
      <c r="O107" s="50"/>
      <c r="P107" s="50"/>
      <c r="Q107" s="50"/>
      <c r="R107" s="50">
        <f t="shared" ref="R107:S107" si="378">ROUND((SUM(R108:R116)),2)</f>
        <v>0</v>
      </c>
      <c r="S107" s="50">
        <f t="shared" si="378"/>
        <v>0</v>
      </c>
      <c r="T107" s="50">
        <f>ROUND((SUM(T108:T116)),2)</f>
        <v>0</v>
      </c>
    </row>
    <row r="108" spans="1:29" ht="36" x14ac:dyDescent="0.25">
      <c r="A108" s="49" t="s">
        <v>208</v>
      </c>
      <c r="B108" s="41" t="s">
        <v>82</v>
      </c>
      <c r="C108" s="69">
        <v>99059</v>
      </c>
      <c r="D108" s="67" t="s">
        <v>246</v>
      </c>
      <c r="E108" s="6" t="s">
        <v>35</v>
      </c>
      <c r="F108" s="6" t="s">
        <v>113</v>
      </c>
      <c r="G108" s="42">
        <v>30.55</v>
      </c>
      <c r="H108" s="7"/>
      <c r="I108" s="7"/>
      <c r="J108" s="7">
        <f t="shared" ref="J108" si="379">ROUND((I108+H108),2)</f>
        <v>0</v>
      </c>
      <c r="K108" s="7">
        <f t="shared" ref="K108" si="380">ROUND((H108*G108),2)</f>
        <v>0</v>
      </c>
      <c r="L108" s="7">
        <f t="shared" ref="L108" si="381">ROUND((I108*G108),2)</f>
        <v>0</v>
      </c>
      <c r="M108" s="7">
        <f t="shared" ref="M108" si="382">ROUND((L108+K108),2)</f>
        <v>0</v>
      </c>
      <c r="N108" s="7">
        <f t="shared" ref="N108" si="383">ROUND((IF(Q108="BDI 1",((1+($T$3/100))*H108),((1+($T$4/100))*H108))),2)</f>
        <v>0</v>
      </c>
      <c r="O108" s="7">
        <f t="shared" ref="O108" si="384">ROUND((IF(Q108="BDI 1",((1+($T$3/100))*I108),((1+($T$4/100))*I108))),2)</f>
        <v>0</v>
      </c>
      <c r="P108" s="7">
        <f t="shared" ref="P108" si="385">ROUND((N108+O108),2)</f>
        <v>0</v>
      </c>
      <c r="Q108" s="43" t="s">
        <v>90</v>
      </c>
      <c r="R108" s="7">
        <f t="shared" ref="R108" si="386">ROUND(N108*G108,2)</f>
        <v>0</v>
      </c>
      <c r="S108" s="7">
        <f t="shared" ref="S108" si="387">ROUND(O108*G108,2)</f>
        <v>0</v>
      </c>
      <c r="T108" s="8">
        <f t="shared" ref="T108" si="388">ROUND(R108+S108,2)</f>
        <v>0</v>
      </c>
    </row>
    <row r="109" spans="1:29" s="77" customFormat="1" ht="24" x14ac:dyDescent="0.25">
      <c r="A109" s="49" t="s">
        <v>427</v>
      </c>
      <c r="B109" s="41" t="s">
        <v>175</v>
      </c>
      <c r="C109" s="69">
        <v>566</v>
      </c>
      <c r="D109" s="67" t="s">
        <v>351</v>
      </c>
      <c r="E109" s="6" t="s">
        <v>34</v>
      </c>
      <c r="F109" s="6" t="s">
        <v>428</v>
      </c>
      <c r="G109" s="42">
        <v>0.26879999999999998</v>
      </c>
      <c r="H109" s="7"/>
      <c r="I109" s="7"/>
      <c r="J109" s="7">
        <f t="shared" ref="J109:J116" si="389">ROUND((I109+H109),2)</f>
        <v>0</v>
      </c>
      <c r="K109" s="7">
        <f t="shared" ref="K109:K116" si="390">ROUND((H109*G109),2)</f>
        <v>0</v>
      </c>
      <c r="L109" s="7">
        <f t="shared" ref="L109:L116" si="391">ROUND((I109*G109),2)</f>
        <v>0</v>
      </c>
      <c r="M109" s="7">
        <f t="shared" ref="M109:M116" si="392">ROUND((L109+K109),2)</f>
        <v>0</v>
      </c>
      <c r="N109" s="7">
        <f t="shared" ref="N109:N116" si="393">ROUND((IF(Q109="BDI 1",((1+($T$3/100))*H109),((1+($T$4/100))*H109))),2)</f>
        <v>0</v>
      </c>
      <c r="O109" s="7">
        <f t="shared" ref="O109:O116" si="394">ROUND((IF(Q109="BDI 1",((1+($T$3/100))*I109),((1+($T$4/100))*I109))),2)</f>
        <v>0</v>
      </c>
      <c r="P109" s="7">
        <f t="shared" ref="P109:P116" si="395">ROUND((N109+O109),2)</f>
        <v>0</v>
      </c>
      <c r="Q109" s="43" t="s">
        <v>90</v>
      </c>
      <c r="R109" s="7">
        <f t="shared" ref="R109:R116" si="396">ROUND(N109*G109,2)</f>
        <v>0</v>
      </c>
      <c r="S109" s="7">
        <f t="shared" ref="S109:S116" si="397">ROUND(O109*G109,2)</f>
        <v>0</v>
      </c>
      <c r="T109" s="8">
        <f t="shared" ref="T109:T116" si="398">ROUND(R109+S109,2)</f>
        <v>0</v>
      </c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:29" s="77" customFormat="1" ht="24" x14ac:dyDescent="0.25">
      <c r="A110" s="49" t="s">
        <v>429</v>
      </c>
      <c r="B110" s="41" t="s">
        <v>175</v>
      </c>
      <c r="C110" s="69">
        <v>225</v>
      </c>
      <c r="D110" s="67" t="s">
        <v>352</v>
      </c>
      <c r="E110" s="6" t="s">
        <v>34</v>
      </c>
      <c r="F110" s="6" t="s">
        <v>430</v>
      </c>
      <c r="G110" s="42">
        <v>0.23830000000000001</v>
      </c>
      <c r="H110" s="7"/>
      <c r="I110" s="7"/>
      <c r="J110" s="7">
        <f t="shared" si="389"/>
        <v>0</v>
      </c>
      <c r="K110" s="7">
        <f t="shared" si="390"/>
        <v>0</v>
      </c>
      <c r="L110" s="7">
        <f t="shared" si="391"/>
        <v>0</v>
      </c>
      <c r="M110" s="7">
        <f t="shared" si="392"/>
        <v>0</v>
      </c>
      <c r="N110" s="7">
        <f t="shared" si="393"/>
        <v>0</v>
      </c>
      <c r="O110" s="7">
        <f t="shared" si="394"/>
        <v>0</v>
      </c>
      <c r="P110" s="7">
        <f t="shared" si="395"/>
        <v>0</v>
      </c>
      <c r="Q110" s="43" t="s">
        <v>90</v>
      </c>
      <c r="R110" s="7">
        <f t="shared" si="396"/>
        <v>0</v>
      </c>
      <c r="S110" s="7">
        <f t="shared" si="397"/>
        <v>0</v>
      </c>
      <c r="T110" s="8">
        <f t="shared" si="398"/>
        <v>0</v>
      </c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:29" s="77" customFormat="1" ht="24" x14ac:dyDescent="0.25">
      <c r="A111" s="49" t="s">
        <v>431</v>
      </c>
      <c r="B111" s="41" t="s">
        <v>175</v>
      </c>
      <c r="C111" s="69">
        <v>486</v>
      </c>
      <c r="D111" s="67" t="s">
        <v>353</v>
      </c>
      <c r="E111" s="6" t="s">
        <v>35</v>
      </c>
      <c r="F111" s="6" t="s">
        <v>432</v>
      </c>
      <c r="G111" s="42">
        <v>43.52</v>
      </c>
      <c r="H111" s="7"/>
      <c r="I111" s="7"/>
      <c r="J111" s="7">
        <f t="shared" si="389"/>
        <v>0</v>
      </c>
      <c r="K111" s="7">
        <f t="shared" si="390"/>
        <v>0</v>
      </c>
      <c r="L111" s="7">
        <f t="shared" si="391"/>
        <v>0</v>
      </c>
      <c r="M111" s="7">
        <f t="shared" si="392"/>
        <v>0</v>
      </c>
      <c r="N111" s="7">
        <f t="shared" si="393"/>
        <v>0</v>
      </c>
      <c r="O111" s="7">
        <f t="shared" si="394"/>
        <v>0</v>
      </c>
      <c r="P111" s="7">
        <f t="shared" si="395"/>
        <v>0</v>
      </c>
      <c r="Q111" s="43" t="s">
        <v>90</v>
      </c>
      <c r="R111" s="7">
        <f t="shared" si="396"/>
        <v>0</v>
      </c>
      <c r="S111" s="7">
        <f t="shared" si="397"/>
        <v>0</v>
      </c>
      <c r="T111" s="8">
        <f t="shared" si="398"/>
        <v>0</v>
      </c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:29" s="77" customFormat="1" ht="36" x14ac:dyDescent="0.25">
      <c r="A112" s="49" t="s">
        <v>433</v>
      </c>
      <c r="B112" s="41" t="s">
        <v>175</v>
      </c>
      <c r="C112" s="69">
        <v>1037</v>
      </c>
      <c r="D112" s="67" t="s">
        <v>354</v>
      </c>
      <c r="E112" s="6" t="s">
        <v>31</v>
      </c>
      <c r="F112" s="6" t="s">
        <v>434</v>
      </c>
      <c r="G112" s="42">
        <v>8</v>
      </c>
      <c r="H112" s="7"/>
      <c r="I112" s="7"/>
      <c r="J112" s="7">
        <f t="shared" si="389"/>
        <v>0</v>
      </c>
      <c r="K112" s="7">
        <f t="shared" si="390"/>
        <v>0</v>
      </c>
      <c r="L112" s="7">
        <f t="shared" si="391"/>
        <v>0</v>
      </c>
      <c r="M112" s="7">
        <f t="shared" si="392"/>
        <v>0</v>
      </c>
      <c r="N112" s="7">
        <f t="shared" si="393"/>
        <v>0</v>
      </c>
      <c r="O112" s="7">
        <f t="shared" si="394"/>
        <v>0</v>
      </c>
      <c r="P112" s="7">
        <f t="shared" si="395"/>
        <v>0</v>
      </c>
      <c r="Q112" s="43" t="s">
        <v>90</v>
      </c>
      <c r="R112" s="7">
        <f t="shared" si="396"/>
        <v>0</v>
      </c>
      <c r="S112" s="7">
        <f t="shared" si="397"/>
        <v>0</v>
      </c>
      <c r="T112" s="8">
        <f t="shared" si="398"/>
        <v>0</v>
      </c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:29" s="77" customFormat="1" ht="48" x14ac:dyDescent="0.25">
      <c r="A113" s="49" t="s">
        <v>435</v>
      </c>
      <c r="B113" s="41" t="s">
        <v>82</v>
      </c>
      <c r="C113" s="69">
        <v>100744</v>
      </c>
      <c r="D113" s="67" t="s">
        <v>40</v>
      </c>
      <c r="E113" s="6" t="s">
        <v>32</v>
      </c>
      <c r="F113" s="6" t="s">
        <v>436</v>
      </c>
      <c r="G113" s="42">
        <v>32.299999999999997</v>
      </c>
      <c r="H113" s="7"/>
      <c r="I113" s="7"/>
      <c r="J113" s="7">
        <f t="shared" si="389"/>
        <v>0</v>
      </c>
      <c r="K113" s="7">
        <f t="shared" si="390"/>
        <v>0</v>
      </c>
      <c r="L113" s="7">
        <f t="shared" si="391"/>
        <v>0</v>
      </c>
      <c r="M113" s="7">
        <f t="shared" si="392"/>
        <v>0</v>
      </c>
      <c r="N113" s="7">
        <f t="shared" si="393"/>
        <v>0</v>
      </c>
      <c r="O113" s="7">
        <f t="shared" si="394"/>
        <v>0</v>
      </c>
      <c r="P113" s="7">
        <f t="shared" si="395"/>
        <v>0</v>
      </c>
      <c r="Q113" s="43" t="s">
        <v>90</v>
      </c>
      <c r="R113" s="7">
        <f t="shared" si="396"/>
        <v>0</v>
      </c>
      <c r="S113" s="7">
        <f t="shared" si="397"/>
        <v>0</v>
      </c>
      <c r="T113" s="8">
        <f t="shared" si="398"/>
        <v>0</v>
      </c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:29" s="77" customFormat="1" ht="36" x14ac:dyDescent="0.25">
      <c r="A114" s="49" t="s">
        <v>437</v>
      </c>
      <c r="B114" s="41" t="s">
        <v>82</v>
      </c>
      <c r="C114" s="69">
        <v>7243</v>
      </c>
      <c r="D114" s="67" t="s">
        <v>248</v>
      </c>
      <c r="E114" s="6" t="s">
        <v>32</v>
      </c>
      <c r="F114" s="6" t="s">
        <v>438</v>
      </c>
      <c r="G114" s="42">
        <v>24.01</v>
      </c>
      <c r="H114" s="7"/>
      <c r="I114" s="7"/>
      <c r="J114" s="7">
        <f t="shared" si="389"/>
        <v>0</v>
      </c>
      <c r="K114" s="7">
        <f t="shared" si="390"/>
        <v>0</v>
      </c>
      <c r="L114" s="7">
        <f t="shared" si="391"/>
        <v>0</v>
      </c>
      <c r="M114" s="7">
        <f t="shared" si="392"/>
        <v>0</v>
      </c>
      <c r="N114" s="7">
        <f t="shared" si="393"/>
        <v>0</v>
      </c>
      <c r="O114" s="7">
        <f t="shared" si="394"/>
        <v>0</v>
      </c>
      <c r="P114" s="7">
        <f t="shared" si="395"/>
        <v>0</v>
      </c>
      <c r="Q114" s="43" t="s">
        <v>90</v>
      </c>
      <c r="R114" s="7">
        <f t="shared" si="396"/>
        <v>0</v>
      </c>
      <c r="S114" s="7">
        <f t="shared" si="397"/>
        <v>0</v>
      </c>
      <c r="T114" s="8">
        <f t="shared" si="398"/>
        <v>0</v>
      </c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:29" s="77" customFormat="1" ht="36" x14ac:dyDescent="0.25">
      <c r="A115" s="49" t="s">
        <v>439</v>
      </c>
      <c r="B115" s="41" t="s">
        <v>82</v>
      </c>
      <c r="C115" s="69">
        <v>100720</v>
      </c>
      <c r="D115" s="67" t="s">
        <v>38</v>
      </c>
      <c r="E115" s="6" t="s">
        <v>32</v>
      </c>
      <c r="F115" s="6" t="s">
        <v>440</v>
      </c>
      <c r="G115" s="42">
        <v>16.149999999999999</v>
      </c>
      <c r="H115" s="7"/>
      <c r="I115" s="7"/>
      <c r="J115" s="7">
        <f t="shared" si="389"/>
        <v>0</v>
      </c>
      <c r="K115" s="7">
        <f t="shared" si="390"/>
        <v>0</v>
      </c>
      <c r="L115" s="7">
        <f t="shared" si="391"/>
        <v>0</v>
      </c>
      <c r="M115" s="7">
        <f t="shared" si="392"/>
        <v>0</v>
      </c>
      <c r="N115" s="7">
        <f t="shared" si="393"/>
        <v>0</v>
      </c>
      <c r="O115" s="7">
        <f t="shared" si="394"/>
        <v>0</v>
      </c>
      <c r="P115" s="7">
        <f t="shared" si="395"/>
        <v>0</v>
      </c>
      <c r="Q115" s="43" t="s">
        <v>90</v>
      </c>
      <c r="R115" s="7">
        <f t="shared" si="396"/>
        <v>0</v>
      </c>
      <c r="S115" s="7">
        <f t="shared" si="397"/>
        <v>0</v>
      </c>
      <c r="T115" s="8">
        <f t="shared" si="398"/>
        <v>0</v>
      </c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:29" s="77" customFormat="1" ht="48" x14ac:dyDescent="0.25">
      <c r="A116" s="49" t="s">
        <v>441</v>
      </c>
      <c r="B116" s="41" t="s">
        <v>82</v>
      </c>
      <c r="C116" s="69">
        <v>92580</v>
      </c>
      <c r="D116" s="67" t="s">
        <v>64</v>
      </c>
      <c r="E116" s="6" t="s">
        <v>32</v>
      </c>
      <c r="F116" s="6" t="s">
        <v>442</v>
      </c>
      <c r="G116" s="42">
        <v>24.01</v>
      </c>
      <c r="H116" s="7"/>
      <c r="I116" s="7"/>
      <c r="J116" s="7">
        <f t="shared" si="389"/>
        <v>0</v>
      </c>
      <c r="K116" s="7">
        <f t="shared" si="390"/>
        <v>0</v>
      </c>
      <c r="L116" s="7">
        <f t="shared" si="391"/>
        <v>0</v>
      </c>
      <c r="M116" s="7">
        <f t="shared" si="392"/>
        <v>0</v>
      </c>
      <c r="N116" s="7">
        <f t="shared" si="393"/>
        <v>0</v>
      </c>
      <c r="O116" s="7">
        <f t="shared" si="394"/>
        <v>0</v>
      </c>
      <c r="P116" s="7">
        <f t="shared" si="395"/>
        <v>0</v>
      </c>
      <c r="Q116" s="43" t="s">
        <v>90</v>
      </c>
      <c r="R116" s="7">
        <f t="shared" si="396"/>
        <v>0</v>
      </c>
      <c r="S116" s="7">
        <f t="shared" si="397"/>
        <v>0</v>
      </c>
      <c r="T116" s="8">
        <f t="shared" si="398"/>
        <v>0</v>
      </c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:29" x14ac:dyDescent="0.25">
      <c r="A117" s="44" t="s">
        <v>209</v>
      </c>
      <c r="B117" s="45"/>
      <c r="C117" s="46"/>
      <c r="D117" s="47" t="s">
        <v>443</v>
      </c>
      <c r="E117" s="47"/>
      <c r="F117" s="47"/>
      <c r="G117" s="48"/>
      <c r="H117" s="50"/>
      <c r="I117" s="50"/>
      <c r="J117" s="50"/>
      <c r="K117" s="50">
        <f t="shared" ref="K117:L117" si="399">ROUND((SUM(K118:K126)),2)</f>
        <v>0</v>
      </c>
      <c r="L117" s="50">
        <f t="shared" si="399"/>
        <v>0</v>
      </c>
      <c r="M117" s="50">
        <f>ROUND((SUM(M118:M126)),2)</f>
        <v>0</v>
      </c>
      <c r="N117" s="50"/>
      <c r="O117" s="50"/>
      <c r="P117" s="50"/>
      <c r="Q117" s="50"/>
      <c r="R117" s="50">
        <f t="shared" ref="R117:S117" si="400">ROUND((SUM(R118:R126)),2)</f>
        <v>0</v>
      </c>
      <c r="S117" s="50">
        <f t="shared" si="400"/>
        <v>0</v>
      </c>
      <c r="T117" s="50">
        <f>ROUND((SUM(T118:T126)),2)</f>
        <v>0</v>
      </c>
    </row>
    <row r="118" spans="1:29" ht="36" x14ac:dyDescent="0.25">
      <c r="A118" s="49" t="s">
        <v>210</v>
      </c>
      <c r="B118" s="41" t="s">
        <v>175</v>
      </c>
      <c r="C118" s="69">
        <v>1036</v>
      </c>
      <c r="D118" s="67" t="s">
        <v>355</v>
      </c>
      <c r="E118" s="6" t="s">
        <v>31</v>
      </c>
      <c r="F118" s="6" t="s">
        <v>113</v>
      </c>
      <c r="G118" s="42">
        <v>6</v>
      </c>
      <c r="H118" s="7"/>
      <c r="I118" s="7"/>
      <c r="J118" s="7">
        <f t="shared" ref="J118:J120" si="401">ROUND((I118+H118),2)</f>
        <v>0</v>
      </c>
      <c r="K118" s="7">
        <f t="shared" ref="K118:K120" si="402">ROUND((H118*G118),2)</f>
        <v>0</v>
      </c>
      <c r="L118" s="7">
        <f t="shared" ref="L118:L120" si="403">ROUND((I118*G118),2)</f>
        <v>0</v>
      </c>
      <c r="M118" s="7">
        <f t="shared" ref="M118:M120" si="404">ROUND((L118+K118),2)</f>
        <v>0</v>
      </c>
      <c r="N118" s="7">
        <f t="shared" ref="N118:N120" si="405">ROUND((IF(Q118="BDI 1",((1+($T$3/100))*H118),((1+($T$4/100))*H118))),2)</f>
        <v>0</v>
      </c>
      <c r="O118" s="7">
        <f t="shared" ref="O118:O120" si="406">ROUND((IF(Q118="BDI 1",((1+($T$3/100))*I118),((1+($T$4/100))*I118))),2)</f>
        <v>0</v>
      </c>
      <c r="P118" s="7">
        <f t="shared" ref="P118:P120" si="407">ROUND((N118+O118),2)</f>
        <v>0</v>
      </c>
      <c r="Q118" s="43" t="s">
        <v>90</v>
      </c>
      <c r="R118" s="7">
        <f t="shared" ref="R118:R120" si="408">ROUND(N118*G118,2)</f>
        <v>0</v>
      </c>
      <c r="S118" s="7">
        <f t="shared" ref="S118:S120" si="409">ROUND(O118*G118,2)</f>
        <v>0</v>
      </c>
      <c r="T118" s="8">
        <f t="shared" ref="T118:T120" si="410">ROUND(R118+S118,2)</f>
        <v>0</v>
      </c>
    </row>
    <row r="119" spans="1:29" ht="36" x14ac:dyDescent="0.25">
      <c r="A119" s="49" t="s">
        <v>211</v>
      </c>
      <c r="B119" s="41" t="s">
        <v>82</v>
      </c>
      <c r="C119" s="69">
        <v>99059</v>
      </c>
      <c r="D119" s="67" t="s">
        <v>246</v>
      </c>
      <c r="E119" s="6" t="s">
        <v>35</v>
      </c>
      <c r="F119" s="6" t="s">
        <v>137</v>
      </c>
      <c r="G119" s="42">
        <v>43.5</v>
      </c>
      <c r="H119" s="7"/>
      <c r="I119" s="7"/>
      <c r="J119" s="7">
        <f t="shared" si="401"/>
        <v>0</v>
      </c>
      <c r="K119" s="7">
        <f t="shared" si="402"/>
        <v>0</v>
      </c>
      <c r="L119" s="7">
        <f t="shared" si="403"/>
        <v>0</v>
      </c>
      <c r="M119" s="7">
        <f t="shared" si="404"/>
        <v>0</v>
      </c>
      <c r="N119" s="7">
        <f t="shared" si="405"/>
        <v>0</v>
      </c>
      <c r="O119" s="7">
        <f t="shared" si="406"/>
        <v>0</v>
      </c>
      <c r="P119" s="7">
        <f t="shared" si="407"/>
        <v>0</v>
      </c>
      <c r="Q119" s="43" t="s">
        <v>90</v>
      </c>
      <c r="R119" s="7">
        <f t="shared" si="408"/>
        <v>0</v>
      </c>
      <c r="S119" s="7">
        <f t="shared" si="409"/>
        <v>0</v>
      </c>
      <c r="T119" s="8">
        <f t="shared" si="410"/>
        <v>0</v>
      </c>
    </row>
    <row r="120" spans="1:29" ht="36" x14ac:dyDescent="0.25">
      <c r="A120" s="49" t="s">
        <v>212</v>
      </c>
      <c r="B120" s="41" t="s">
        <v>175</v>
      </c>
      <c r="C120" s="68">
        <v>566</v>
      </c>
      <c r="D120" s="67" t="s">
        <v>351</v>
      </c>
      <c r="E120" s="6" t="s">
        <v>34</v>
      </c>
      <c r="F120" s="6" t="s">
        <v>129</v>
      </c>
      <c r="G120" s="42">
        <v>0.2016</v>
      </c>
      <c r="H120" s="7"/>
      <c r="I120" s="7"/>
      <c r="J120" s="7">
        <f t="shared" si="401"/>
        <v>0</v>
      </c>
      <c r="K120" s="7">
        <f t="shared" si="402"/>
        <v>0</v>
      </c>
      <c r="L120" s="7">
        <f t="shared" si="403"/>
        <v>0</v>
      </c>
      <c r="M120" s="7">
        <f t="shared" si="404"/>
        <v>0</v>
      </c>
      <c r="N120" s="7">
        <f t="shared" si="405"/>
        <v>0</v>
      </c>
      <c r="O120" s="7">
        <f t="shared" si="406"/>
        <v>0</v>
      </c>
      <c r="P120" s="7">
        <f t="shared" si="407"/>
        <v>0</v>
      </c>
      <c r="Q120" s="43" t="s">
        <v>90</v>
      </c>
      <c r="R120" s="7">
        <f t="shared" si="408"/>
        <v>0</v>
      </c>
      <c r="S120" s="7">
        <f t="shared" si="409"/>
        <v>0</v>
      </c>
      <c r="T120" s="8">
        <f t="shared" si="410"/>
        <v>0</v>
      </c>
    </row>
    <row r="121" spans="1:29" s="77" customFormat="1" ht="36" x14ac:dyDescent="0.25">
      <c r="A121" s="49" t="s">
        <v>213</v>
      </c>
      <c r="B121" s="41" t="s">
        <v>175</v>
      </c>
      <c r="C121" s="68">
        <v>225</v>
      </c>
      <c r="D121" s="67" t="s">
        <v>352</v>
      </c>
      <c r="E121" s="6" t="s">
        <v>34</v>
      </c>
      <c r="F121" s="6" t="s">
        <v>129</v>
      </c>
      <c r="G121" s="42">
        <v>0.1787</v>
      </c>
      <c r="H121" s="7"/>
      <c r="I121" s="7"/>
      <c r="J121" s="7">
        <f t="shared" ref="J121:J122" si="411">ROUND((I121+H121),2)</f>
        <v>0</v>
      </c>
      <c r="K121" s="7">
        <f t="shared" ref="K121:K122" si="412">ROUND((H121*G121),2)</f>
        <v>0</v>
      </c>
      <c r="L121" s="7">
        <f t="shared" ref="L121:L122" si="413">ROUND((I121*G121),2)</f>
        <v>0</v>
      </c>
      <c r="M121" s="7">
        <f t="shared" ref="M121:M122" si="414">ROUND((L121+K121),2)</f>
        <v>0</v>
      </c>
      <c r="N121" s="7">
        <f t="shared" ref="N121:N122" si="415">ROUND((IF(Q121="BDI 1",((1+($T$3/100))*H121),((1+($T$4/100))*H121))),2)</f>
        <v>0</v>
      </c>
      <c r="O121" s="7">
        <f t="shared" ref="O121:O122" si="416">ROUND((IF(Q121="BDI 1",((1+($T$3/100))*I121),((1+($T$4/100))*I121))),2)</f>
        <v>0</v>
      </c>
      <c r="P121" s="7">
        <f t="shared" ref="P121:P122" si="417">ROUND((N121+O121),2)</f>
        <v>0</v>
      </c>
      <c r="Q121" s="43" t="s">
        <v>90</v>
      </c>
      <c r="R121" s="7">
        <f t="shared" ref="R121:R122" si="418">ROUND(N121*G121,2)</f>
        <v>0</v>
      </c>
      <c r="S121" s="7">
        <f t="shared" ref="S121:S122" si="419">ROUND(O121*G121,2)</f>
        <v>0</v>
      </c>
      <c r="T121" s="8">
        <f t="shared" ref="T121:T122" si="420">ROUND(R121+S121,2)</f>
        <v>0</v>
      </c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:29" s="77" customFormat="1" ht="36" x14ac:dyDescent="0.25">
      <c r="A122" s="49" t="s">
        <v>214</v>
      </c>
      <c r="B122" s="41" t="s">
        <v>175</v>
      </c>
      <c r="C122" s="68">
        <v>486</v>
      </c>
      <c r="D122" s="67" t="s">
        <v>353</v>
      </c>
      <c r="E122" s="6" t="s">
        <v>35</v>
      </c>
      <c r="F122" s="6" t="s">
        <v>129</v>
      </c>
      <c r="G122" s="42">
        <v>34.56</v>
      </c>
      <c r="H122" s="7"/>
      <c r="I122" s="7"/>
      <c r="J122" s="7">
        <f t="shared" si="411"/>
        <v>0</v>
      </c>
      <c r="K122" s="7">
        <f t="shared" si="412"/>
        <v>0</v>
      </c>
      <c r="L122" s="7">
        <f t="shared" si="413"/>
        <v>0</v>
      </c>
      <c r="M122" s="7">
        <f t="shared" si="414"/>
        <v>0</v>
      </c>
      <c r="N122" s="7">
        <f t="shared" si="415"/>
        <v>0</v>
      </c>
      <c r="O122" s="7">
        <f t="shared" si="416"/>
        <v>0</v>
      </c>
      <c r="P122" s="7">
        <f t="shared" si="417"/>
        <v>0</v>
      </c>
      <c r="Q122" s="43" t="s">
        <v>90</v>
      </c>
      <c r="R122" s="7">
        <f t="shared" si="418"/>
        <v>0</v>
      </c>
      <c r="S122" s="7">
        <f t="shared" si="419"/>
        <v>0</v>
      </c>
      <c r="T122" s="8">
        <f t="shared" si="420"/>
        <v>0</v>
      </c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:29" s="77" customFormat="1" ht="36" x14ac:dyDescent="0.25">
      <c r="A123" s="49" t="s">
        <v>444</v>
      </c>
      <c r="B123" s="41" t="s">
        <v>82</v>
      </c>
      <c r="C123" s="69">
        <v>7243</v>
      </c>
      <c r="D123" s="67" t="s">
        <v>248</v>
      </c>
      <c r="E123" s="6" t="s">
        <v>32</v>
      </c>
      <c r="F123" s="6" t="s">
        <v>129</v>
      </c>
      <c r="G123" s="42">
        <v>21.87</v>
      </c>
      <c r="H123" s="7"/>
      <c r="I123" s="7"/>
      <c r="J123" s="7">
        <f t="shared" ref="J123:J126" si="421">ROUND((I123+H123),2)</f>
        <v>0</v>
      </c>
      <c r="K123" s="7">
        <f t="shared" ref="K123:K126" si="422">ROUND((H123*G123),2)</f>
        <v>0</v>
      </c>
      <c r="L123" s="7">
        <f t="shared" ref="L123:L126" si="423">ROUND((I123*G123),2)</f>
        <v>0</v>
      </c>
      <c r="M123" s="7">
        <f t="shared" ref="M123:M126" si="424">ROUND((L123+K123),2)</f>
        <v>0</v>
      </c>
      <c r="N123" s="7">
        <f t="shared" ref="N123:N126" si="425">ROUND((IF(Q123="BDI 1",((1+($T$3/100))*H123),((1+($T$4/100))*H123))),2)</f>
        <v>0</v>
      </c>
      <c r="O123" s="7">
        <f t="shared" ref="O123:O126" si="426">ROUND((IF(Q123="BDI 1",((1+($T$3/100))*I123),((1+($T$4/100))*I123))),2)</f>
        <v>0</v>
      </c>
      <c r="P123" s="7">
        <f t="shared" ref="P123:P126" si="427">ROUND((N123+O123),2)</f>
        <v>0</v>
      </c>
      <c r="Q123" s="43" t="s">
        <v>90</v>
      </c>
      <c r="R123" s="7">
        <f t="shared" ref="R123:R126" si="428">ROUND(N123*G123,2)</f>
        <v>0</v>
      </c>
      <c r="S123" s="7">
        <f t="shared" ref="S123:S126" si="429">ROUND(O123*G123,2)</f>
        <v>0</v>
      </c>
      <c r="T123" s="8">
        <f t="shared" ref="T123:T126" si="430">ROUND(R123+S123,2)</f>
        <v>0</v>
      </c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:29" s="77" customFormat="1" ht="48" x14ac:dyDescent="0.25">
      <c r="A124" s="49" t="s">
        <v>445</v>
      </c>
      <c r="B124" s="41" t="s">
        <v>82</v>
      </c>
      <c r="C124" s="68">
        <v>100744</v>
      </c>
      <c r="D124" s="67" t="s">
        <v>40</v>
      </c>
      <c r="E124" s="6" t="s">
        <v>32</v>
      </c>
      <c r="F124" s="6" t="s">
        <v>129</v>
      </c>
      <c r="G124" s="42">
        <v>29.94</v>
      </c>
      <c r="H124" s="7"/>
      <c r="I124" s="7"/>
      <c r="J124" s="7">
        <f t="shared" si="421"/>
        <v>0</v>
      </c>
      <c r="K124" s="7">
        <f t="shared" si="422"/>
        <v>0</v>
      </c>
      <c r="L124" s="7">
        <f t="shared" si="423"/>
        <v>0</v>
      </c>
      <c r="M124" s="7">
        <f t="shared" si="424"/>
        <v>0</v>
      </c>
      <c r="N124" s="7">
        <f t="shared" si="425"/>
        <v>0</v>
      </c>
      <c r="O124" s="7">
        <f t="shared" si="426"/>
        <v>0</v>
      </c>
      <c r="P124" s="7">
        <f t="shared" si="427"/>
        <v>0</v>
      </c>
      <c r="Q124" s="43" t="s">
        <v>90</v>
      </c>
      <c r="R124" s="7">
        <f t="shared" si="428"/>
        <v>0</v>
      </c>
      <c r="S124" s="7">
        <f t="shared" si="429"/>
        <v>0</v>
      </c>
      <c r="T124" s="8">
        <f t="shared" si="430"/>
        <v>0</v>
      </c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:29" s="77" customFormat="1" ht="48" customHeight="1" x14ac:dyDescent="0.25">
      <c r="A125" s="49" t="s">
        <v>446</v>
      </c>
      <c r="B125" s="41" t="s">
        <v>82</v>
      </c>
      <c r="C125" s="68">
        <v>100720</v>
      </c>
      <c r="D125" s="67" t="s">
        <v>38</v>
      </c>
      <c r="E125" s="6" t="s">
        <v>32</v>
      </c>
      <c r="F125" s="6" t="s">
        <v>129</v>
      </c>
      <c r="G125" s="42">
        <v>29.94</v>
      </c>
      <c r="H125" s="7"/>
      <c r="I125" s="7"/>
      <c r="J125" s="7">
        <f t="shared" si="421"/>
        <v>0</v>
      </c>
      <c r="K125" s="7">
        <f t="shared" si="422"/>
        <v>0</v>
      </c>
      <c r="L125" s="7">
        <f t="shared" si="423"/>
        <v>0</v>
      </c>
      <c r="M125" s="7">
        <f t="shared" si="424"/>
        <v>0</v>
      </c>
      <c r="N125" s="7">
        <f t="shared" si="425"/>
        <v>0</v>
      </c>
      <c r="O125" s="7">
        <f t="shared" si="426"/>
        <v>0</v>
      </c>
      <c r="P125" s="7">
        <f t="shared" si="427"/>
        <v>0</v>
      </c>
      <c r="Q125" s="43" t="s">
        <v>90</v>
      </c>
      <c r="R125" s="7">
        <f t="shared" si="428"/>
        <v>0</v>
      </c>
      <c r="S125" s="7">
        <f t="shared" si="429"/>
        <v>0</v>
      </c>
      <c r="T125" s="8">
        <f t="shared" si="430"/>
        <v>0</v>
      </c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:29" s="77" customFormat="1" ht="48" x14ac:dyDescent="0.25">
      <c r="A126" s="49" t="s">
        <v>447</v>
      </c>
      <c r="B126" s="41" t="s">
        <v>82</v>
      </c>
      <c r="C126" s="68">
        <v>92580</v>
      </c>
      <c r="D126" s="67" t="s">
        <v>64</v>
      </c>
      <c r="E126" s="6" t="s">
        <v>32</v>
      </c>
      <c r="F126" s="6" t="s">
        <v>129</v>
      </c>
      <c r="G126" s="42">
        <v>21.87</v>
      </c>
      <c r="H126" s="7"/>
      <c r="I126" s="7"/>
      <c r="J126" s="7">
        <f t="shared" si="421"/>
        <v>0</v>
      </c>
      <c r="K126" s="7">
        <f t="shared" si="422"/>
        <v>0</v>
      </c>
      <c r="L126" s="7">
        <f t="shared" si="423"/>
        <v>0</v>
      </c>
      <c r="M126" s="7">
        <f t="shared" si="424"/>
        <v>0</v>
      </c>
      <c r="N126" s="7">
        <f t="shared" si="425"/>
        <v>0</v>
      </c>
      <c r="O126" s="7">
        <f t="shared" si="426"/>
        <v>0</v>
      </c>
      <c r="P126" s="7">
        <f t="shared" si="427"/>
        <v>0</v>
      </c>
      <c r="Q126" s="43" t="s">
        <v>90</v>
      </c>
      <c r="R126" s="7">
        <f t="shared" si="428"/>
        <v>0</v>
      </c>
      <c r="S126" s="7">
        <f t="shared" si="429"/>
        <v>0</v>
      </c>
      <c r="T126" s="8">
        <f t="shared" si="430"/>
        <v>0</v>
      </c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:29" x14ac:dyDescent="0.25">
      <c r="A127" s="22"/>
      <c r="B127" s="22"/>
      <c r="C127" s="11"/>
      <c r="D127" s="34"/>
      <c r="E127" s="11"/>
      <c r="F127" s="11"/>
      <c r="G127" s="12"/>
      <c r="H127" s="16"/>
      <c r="I127" s="16"/>
      <c r="J127" s="16"/>
      <c r="K127" s="16"/>
      <c r="L127" s="16"/>
      <c r="M127" s="16"/>
      <c r="N127" s="14"/>
      <c r="O127" s="14"/>
      <c r="P127" s="14"/>
      <c r="Q127" s="14"/>
      <c r="R127" s="14"/>
      <c r="S127" s="14"/>
      <c r="T127" s="15"/>
    </row>
    <row r="128" spans="1:29" s="77" customFormat="1" x14ac:dyDescent="0.25">
      <c r="A128" s="44">
        <v>7</v>
      </c>
      <c r="B128" s="70"/>
      <c r="C128" s="71"/>
      <c r="D128" s="47" t="s">
        <v>276</v>
      </c>
      <c r="E128" s="72"/>
      <c r="F128" s="72"/>
      <c r="G128" s="73"/>
      <c r="H128" s="73"/>
      <c r="I128" s="73"/>
      <c r="J128" s="74"/>
      <c r="K128" s="76">
        <f t="shared" ref="K128:M128" si="431">SUM(K129:K140)/2</f>
        <v>0</v>
      </c>
      <c r="L128" s="76">
        <f t="shared" si="431"/>
        <v>0</v>
      </c>
      <c r="M128" s="76">
        <f t="shared" si="431"/>
        <v>0</v>
      </c>
      <c r="N128" s="75"/>
      <c r="O128" s="75"/>
      <c r="P128" s="75"/>
      <c r="Q128" s="75"/>
      <c r="R128" s="76">
        <f t="shared" ref="R128:S128" si="432">SUM(R129:R140)/2</f>
        <v>0</v>
      </c>
      <c r="S128" s="76">
        <f t="shared" si="432"/>
        <v>0</v>
      </c>
      <c r="T128" s="76">
        <f>SUM(T129:T140)/2</f>
        <v>0</v>
      </c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:29" s="77" customFormat="1" x14ac:dyDescent="0.25">
      <c r="A129" s="44" t="s">
        <v>17</v>
      </c>
      <c r="B129" s="45"/>
      <c r="C129" s="46"/>
      <c r="D129" s="47" t="s">
        <v>449</v>
      </c>
      <c r="E129" s="47"/>
      <c r="F129" s="47"/>
      <c r="G129" s="48"/>
      <c r="H129" s="50"/>
      <c r="I129" s="50"/>
      <c r="J129" s="50"/>
      <c r="K129" s="50">
        <f t="shared" ref="K129:L129" si="433">ROUND(SUM(K130:K131),2)</f>
        <v>0</v>
      </c>
      <c r="L129" s="50">
        <f t="shared" si="433"/>
        <v>0</v>
      </c>
      <c r="M129" s="50">
        <f>ROUND(SUM(M130:M131),2)</f>
        <v>0</v>
      </c>
      <c r="N129" s="50"/>
      <c r="O129" s="50"/>
      <c r="P129" s="50"/>
      <c r="Q129" s="50"/>
      <c r="R129" s="50">
        <f t="shared" ref="R129:S129" si="434">ROUND(SUM(R130:R131),2)</f>
        <v>0</v>
      </c>
      <c r="S129" s="50">
        <f t="shared" si="434"/>
        <v>0</v>
      </c>
      <c r="T129" s="50">
        <f>ROUND(SUM(T130:T131),2)</f>
        <v>0</v>
      </c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:29" s="77" customFormat="1" ht="24" customHeight="1" x14ac:dyDescent="0.25">
      <c r="A130" s="49" t="s">
        <v>448</v>
      </c>
      <c r="B130" s="41" t="s">
        <v>175</v>
      </c>
      <c r="C130" s="69">
        <v>769</v>
      </c>
      <c r="D130" s="67" t="s">
        <v>356</v>
      </c>
      <c r="E130" s="6" t="s">
        <v>35</v>
      </c>
      <c r="F130" s="6" t="s">
        <v>111</v>
      </c>
      <c r="G130" s="42">
        <v>31.6</v>
      </c>
      <c r="H130" s="7"/>
      <c r="I130" s="7"/>
      <c r="J130" s="7">
        <f t="shared" ref="J130" si="435">ROUND((I130+H130),2)</f>
        <v>0</v>
      </c>
      <c r="K130" s="7">
        <f t="shared" ref="K130" si="436">ROUND((H130*G130),2)</f>
        <v>0</v>
      </c>
      <c r="L130" s="7">
        <f t="shared" ref="L130" si="437">ROUND((I130*G130),2)</f>
        <v>0</v>
      </c>
      <c r="M130" s="7">
        <f t="shared" ref="M130" si="438">ROUND((L130+K130),2)</f>
        <v>0</v>
      </c>
      <c r="N130" s="7">
        <f t="shared" ref="N130" si="439">ROUND((IF(Q130="BDI 1",((1+($T$3/100))*H130),((1+($T$4/100))*H130))),2)</f>
        <v>0</v>
      </c>
      <c r="O130" s="7">
        <f t="shared" ref="O130" si="440">ROUND((IF(Q130="BDI 1",((1+($T$3/100))*I130),((1+($T$4/100))*I130))),2)</f>
        <v>0</v>
      </c>
      <c r="P130" s="7">
        <f t="shared" ref="P130" si="441">ROUND((N130+O130),2)</f>
        <v>0</v>
      </c>
      <c r="Q130" s="43" t="s">
        <v>90</v>
      </c>
      <c r="R130" s="7">
        <f t="shared" ref="R130" si="442">ROUND(N130*G130,2)</f>
        <v>0</v>
      </c>
      <c r="S130" s="7">
        <f t="shared" ref="S130" si="443">ROUND(O130*G130,2)</f>
        <v>0</v>
      </c>
      <c r="T130" s="8">
        <f t="shared" ref="T130" si="444">ROUND(R130+S130,2)</f>
        <v>0</v>
      </c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:29" s="77" customFormat="1" ht="36" x14ac:dyDescent="0.25">
      <c r="A131" s="49" t="s">
        <v>450</v>
      </c>
      <c r="B131" s="41" t="s">
        <v>82</v>
      </c>
      <c r="C131" s="69">
        <v>94229</v>
      </c>
      <c r="D131" s="67" t="s">
        <v>68</v>
      </c>
      <c r="E131" s="6" t="s">
        <v>35</v>
      </c>
      <c r="F131" s="6" t="s">
        <v>378</v>
      </c>
      <c r="G131" s="42">
        <v>40.35</v>
      </c>
      <c r="H131" s="7"/>
      <c r="I131" s="7"/>
      <c r="J131" s="7">
        <f t="shared" ref="J131" si="445">ROUND((I131+H131),2)</f>
        <v>0</v>
      </c>
      <c r="K131" s="7">
        <f t="shared" ref="K131" si="446">ROUND((H131*G131),2)</f>
        <v>0</v>
      </c>
      <c r="L131" s="7">
        <f t="shared" ref="L131" si="447">ROUND((I131*G131),2)</f>
        <v>0</v>
      </c>
      <c r="M131" s="7">
        <f t="shared" ref="M131" si="448">ROUND((L131+K131),2)</f>
        <v>0</v>
      </c>
      <c r="N131" s="7">
        <f t="shared" ref="N131" si="449">ROUND((IF(Q131="BDI 1",((1+($T$3/100))*H131),((1+($T$4/100))*H131))),2)</f>
        <v>0</v>
      </c>
      <c r="O131" s="7">
        <f t="shared" ref="O131" si="450">ROUND((IF(Q131="BDI 1",((1+($T$3/100))*I131),((1+($T$4/100))*I131))),2)</f>
        <v>0</v>
      </c>
      <c r="P131" s="7">
        <f t="shared" ref="P131" si="451">ROUND((N131+O131),2)</f>
        <v>0</v>
      </c>
      <c r="Q131" s="43" t="s">
        <v>90</v>
      </c>
      <c r="R131" s="7">
        <f t="shared" ref="R131" si="452">ROUND(N131*G131,2)</f>
        <v>0</v>
      </c>
      <c r="S131" s="7">
        <f t="shared" ref="S131" si="453">ROUND(O131*G131,2)</f>
        <v>0</v>
      </c>
      <c r="T131" s="8">
        <f t="shared" ref="T131" si="454">ROUND(R131+S131,2)</f>
        <v>0</v>
      </c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:29" s="77" customFormat="1" x14ac:dyDescent="0.25">
      <c r="A132" s="44" t="s">
        <v>451</v>
      </c>
      <c r="B132" s="45"/>
      <c r="C132" s="46"/>
      <c r="D132" s="47" t="s">
        <v>449</v>
      </c>
      <c r="E132" s="47"/>
      <c r="F132" s="47"/>
      <c r="G132" s="48"/>
      <c r="H132" s="50"/>
      <c r="I132" s="50"/>
      <c r="J132" s="50"/>
      <c r="K132" s="50">
        <f>ROUND(SUM(K133:K140),2)</f>
        <v>0</v>
      </c>
      <c r="L132" s="50">
        <f t="shared" ref="L132:M132" si="455">ROUND(SUM(L133:L140),2)</f>
        <v>0</v>
      </c>
      <c r="M132" s="50">
        <f t="shared" si="455"/>
        <v>0</v>
      </c>
      <c r="N132" s="50"/>
      <c r="O132" s="50"/>
      <c r="P132" s="50"/>
      <c r="Q132" s="50"/>
      <c r="R132" s="50">
        <f t="shared" ref="R132" si="456">ROUND(SUM(R133:R140),2)</f>
        <v>0</v>
      </c>
      <c r="S132" s="50">
        <f t="shared" ref="S132" si="457">ROUND(SUM(S133:S140),2)</f>
        <v>0</v>
      </c>
      <c r="T132" s="50">
        <f t="shared" ref="T132" si="458">ROUND(SUM(T133:T140),2)</f>
        <v>0</v>
      </c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:29" s="77" customFormat="1" ht="36" x14ac:dyDescent="0.25">
      <c r="A133" s="49" t="s">
        <v>452</v>
      </c>
      <c r="B133" s="41" t="s">
        <v>82</v>
      </c>
      <c r="C133" s="69">
        <v>89578</v>
      </c>
      <c r="D133" s="67" t="s">
        <v>56</v>
      </c>
      <c r="E133" s="6" t="s">
        <v>35</v>
      </c>
      <c r="F133" s="6" t="s">
        <v>111</v>
      </c>
      <c r="G133" s="42">
        <v>20.82</v>
      </c>
      <c r="H133" s="7"/>
      <c r="I133" s="7"/>
      <c r="J133" s="7">
        <f t="shared" ref="J133:J134" si="459">ROUND((I133+H133),2)</f>
        <v>0</v>
      </c>
      <c r="K133" s="7">
        <f t="shared" ref="K133:K134" si="460">ROUND((H133*G133),2)</f>
        <v>0</v>
      </c>
      <c r="L133" s="7">
        <f t="shared" ref="L133:L134" si="461">ROUND((I133*G133),2)</f>
        <v>0</v>
      </c>
      <c r="M133" s="7">
        <f t="shared" ref="M133:M134" si="462">ROUND((L133+K133),2)</f>
        <v>0</v>
      </c>
      <c r="N133" s="7">
        <f t="shared" ref="N133:N134" si="463">ROUND((IF(Q133="BDI 1",((1+($T$3/100))*H133),((1+($T$4/100))*H133))),2)</f>
        <v>0</v>
      </c>
      <c r="O133" s="7">
        <f t="shared" ref="O133:O134" si="464">ROUND((IF(Q133="BDI 1",((1+($T$3/100))*I133),((1+($T$4/100))*I133))),2)</f>
        <v>0</v>
      </c>
      <c r="P133" s="7">
        <f t="shared" ref="P133:P134" si="465">ROUND((N133+O133),2)</f>
        <v>0</v>
      </c>
      <c r="Q133" s="43" t="s">
        <v>90</v>
      </c>
      <c r="R133" s="7">
        <f t="shared" ref="R133:R134" si="466">ROUND(N133*G133,2)</f>
        <v>0</v>
      </c>
      <c r="S133" s="7">
        <f t="shared" ref="S133:S134" si="467">ROUND(O133*G133,2)</f>
        <v>0</v>
      </c>
      <c r="T133" s="8">
        <f t="shared" ref="T133:T134" si="468">ROUND(R133+S133,2)</f>
        <v>0</v>
      </c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:29" s="77" customFormat="1" ht="36" x14ac:dyDescent="0.25">
      <c r="A134" s="49" t="s">
        <v>453</v>
      </c>
      <c r="B134" s="41" t="s">
        <v>82</v>
      </c>
      <c r="C134" s="69">
        <v>89585</v>
      </c>
      <c r="D134" s="67" t="s">
        <v>57</v>
      </c>
      <c r="E134" s="6" t="s">
        <v>31</v>
      </c>
      <c r="F134" s="6" t="s">
        <v>378</v>
      </c>
      <c r="G134" s="42">
        <v>18</v>
      </c>
      <c r="H134" s="7"/>
      <c r="I134" s="7"/>
      <c r="J134" s="7">
        <f t="shared" si="459"/>
        <v>0</v>
      </c>
      <c r="K134" s="7">
        <f t="shared" si="460"/>
        <v>0</v>
      </c>
      <c r="L134" s="7">
        <f t="shared" si="461"/>
        <v>0</v>
      </c>
      <c r="M134" s="7">
        <f t="shared" si="462"/>
        <v>0</v>
      </c>
      <c r="N134" s="7">
        <f t="shared" si="463"/>
        <v>0</v>
      </c>
      <c r="O134" s="7">
        <f t="shared" si="464"/>
        <v>0</v>
      </c>
      <c r="P134" s="7">
        <f t="shared" si="465"/>
        <v>0</v>
      </c>
      <c r="Q134" s="43" t="s">
        <v>90</v>
      </c>
      <c r="R134" s="7">
        <f t="shared" si="466"/>
        <v>0</v>
      </c>
      <c r="S134" s="7">
        <f t="shared" si="467"/>
        <v>0</v>
      </c>
      <c r="T134" s="8">
        <f t="shared" si="468"/>
        <v>0</v>
      </c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:29" s="77" customFormat="1" ht="36" customHeight="1" x14ac:dyDescent="0.25">
      <c r="A135" s="49" t="s">
        <v>454</v>
      </c>
      <c r="B135" s="41" t="s">
        <v>175</v>
      </c>
      <c r="C135" s="69">
        <v>966</v>
      </c>
      <c r="D135" s="67" t="s">
        <v>357</v>
      </c>
      <c r="E135" s="6" t="s">
        <v>35</v>
      </c>
      <c r="F135" s="6" t="s">
        <v>383</v>
      </c>
      <c r="G135" s="42">
        <v>17.2</v>
      </c>
      <c r="H135" s="7"/>
      <c r="I135" s="7"/>
      <c r="J135" s="7">
        <f t="shared" ref="J135:J140" si="469">ROUND((I135+H135),2)</f>
        <v>0</v>
      </c>
      <c r="K135" s="7">
        <f t="shared" ref="K135:K140" si="470">ROUND((H135*G135),2)</f>
        <v>0</v>
      </c>
      <c r="L135" s="7">
        <f t="shared" ref="L135:L140" si="471">ROUND((I135*G135),2)</f>
        <v>0</v>
      </c>
      <c r="M135" s="7">
        <f t="shared" ref="M135:M140" si="472">ROUND((L135+K135),2)</f>
        <v>0</v>
      </c>
      <c r="N135" s="7">
        <f t="shared" ref="N135:N140" si="473">ROUND((IF(Q135="BDI 1",((1+($T$3/100))*H135),((1+($T$4/100))*H135))),2)</f>
        <v>0</v>
      </c>
      <c r="O135" s="7">
        <f t="shared" ref="O135:O140" si="474">ROUND((IF(Q135="BDI 1",((1+($T$3/100))*I135),((1+($T$4/100))*I135))),2)</f>
        <v>0</v>
      </c>
      <c r="P135" s="7">
        <f t="shared" ref="P135:P140" si="475">ROUND((N135+O135),2)</f>
        <v>0</v>
      </c>
      <c r="Q135" s="43" t="s">
        <v>90</v>
      </c>
      <c r="R135" s="7">
        <f t="shared" ref="R135:R140" si="476">ROUND(N135*G135,2)</f>
        <v>0</v>
      </c>
      <c r="S135" s="7">
        <f t="shared" ref="S135:S140" si="477">ROUND(O135*G135,2)</f>
        <v>0</v>
      </c>
      <c r="T135" s="8">
        <f t="shared" ref="T135:T140" si="478">ROUND(R135+S135,2)</f>
        <v>0</v>
      </c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:29" s="77" customFormat="1" ht="36" customHeight="1" x14ac:dyDescent="0.25">
      <c r="A136" s="49" t="s">
        <v>455</v>
      </c>
      <c r="B136" s="41" t="s">
        <v>82</v>
      </c>
      <c r="C136" s="69">
        <v>95695</v>
      </c>
      <c r="D136" s="67" t="s">
        <v>72</v>
      </c>
      <c r="E136" s="6" t="s">
        <v>31</v>
      </c>
      <c r="F136" s="6" t="s">
        <v>385</v>
      </c>
      <c r="G136" s="42">
        <v>6</v>
      </c>
      <c r="H136" s="7"/>
      <c r="I136" s="7"/>
      <c r="J136" s="7">
        <f t="shared" si="469"/>
        <v>0</v>
      </c>
      <c r="K136" s="7">
        <f t="shared" si="470"/>
        <v>0</v>
      </c>
      <c r="L136" s="7">
        <f t="shared" si="471"/>
        <v>0</v>
      </c>
      <c r="M136" s="7">
        <f t="shared" si="472"/>
        <v>0</v>
      </c>
      <c r="N136" s="7">
        <f t="shared" si="473"/>
        <v>0</v>
      </c>
      <c r="O136" s="7">
        <f t="shared" si="474"/>
        <v>0</v>
      </c>
      <c r="P136" s="7">
        <f t="shared" si="475"/>
        <v>0</v>
      </c>
      <c r="Q136" s="43" t="s">
        <v>90</v>
      </c>
      <c r="R136" s="7">
        <f t="shared" si="476"/>
        <v>0</v>
      </c>
      <c r="S136" s="7">
        <f t="shared" si="477"/>
        <v>0</v>
      </c>
      <c r="T136" s="8">
        <f t="shared" si="478"/>
        <v>0</v>
      </c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:29" s="77" customFormat="1" x14ac:dyDescent="0.25">
      <c r="A137" s="49" t="s">
        <v>456</v>
      </c>
      <c r="B137" s="41" t="s">
        <v>175</v>
      </c>
      <c r="C137" s="69">
        <v>566</v>
      </c>
      <c r="D137" s="67" t="s">
        <v>351</v>
      </c>
      <c r="E137" s="6" t="s">
        <v>34</v>
      </c>
      <c r="F137" s="6" t="s">
        <v>387</v>
      </c>
      <c r="G137" s="42">
        <v>0.504</v>
      </c>
      <c r="H137" s="7"/>
      <c r="I137" s="7"/>
      <c r="J137" s="7">
        <f t="shared" si="469"/>
        <v>0</v>
      </c>
      <c r="K137" s="7">
        <f t="shared" si="470"/>
        <v>0</v>
      </c>
      <c r="L137" s="7">
        <f t="shared" si="471"/>
        <v>0</v>
      </c>
      <c r="M137" s="7">
        <f t="shared" si="472"/>
        <v>0</v>
      </c>
      <c r="N137" s="7">
        <f t="shared" si="473"/>
        <v>0</v>
      </c>
      <c r="O137" s="7">
        <f t="shared" si="474"/>
        <v>0</v>
      </c>
      <c r="P137" s="7">
        <f t="shared" si="475"/>
        <v>0</v>
      </c>
      <c r="Q137" s="43" t="s">
        <v>90</v>
      </c>
      <c r="R137" s="7">
        <f t="shared" si="476"/>
        <v>0</v>
      </c>
      <c r="S137" s="7">
        <f t="shared" si="477"/>
        <v>0</v>
      </c>
      <c r="T137" s="8">
        <f t="shared" si="478"/>
        <v>0</v>
      </c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:29" s="77" customFormat="1" x14ac:dyDescent="0.25">
      <c r="A138" s="49" t="s">
        <v>457</v>
      </c>
      <c r="B138" s="41" t="s">
        <v>82</v>
      </c>
      <c r="C138" s="69">
        <v>93358</v>
      </c>
      <c r="D138" s="67" t="s">
        <v>244</v>
      </c>
      <c r="E138" s="6" t="s">
        <v>34</v>
      </c>
      <c r="F138" s="6" t="s">
        <v>389</v>
      </c>
      <c r="G138" s="42">
        <v>0.504</v>
      </c>
      <c r="H138" s="7"/>
      <c r="I138" s="7"/>
      <c r="J138" s="7">
        <f t="shared" si="469"/>
        <v>0</v>
      </c>
      <c r="K138" s="7">
        <f t="shared" si="470"/>
        <v>0</v>
      </c>
      <c r="L138" s="7">
        <f t="shared" si="471"/>
        <v>0</v>
      </c>
      <c r="M138" s="7">
        <f t="shared" si="472"/>
        <v>0</v>
      </c>
      <c r="N138" s="7">
        <f t="shared" si="473"/>
        <v>0</v>
      </c>
      <c r="O138" s="7">
        <f t="shared" si="474"/>
        <v>0</v>
      </c>
      <c r="P138" s="7">
        <f t="shared" si="475"/>
        <v>0</v>
      </c>
      <c r="Q138" s="43" t="s">
        <v>90</v>
      </c>
      <c r="R138" s="7">
        <f t="shared" si="476"/>
        <v>0</v>
      </c>
      <c r="S138" s="7">
        <f t="shared" si="477"/>
        <v>0</v>
      </c>
      <c r="T138" s="8">
        <f t="shared" si="478"/>
        <v>0</v>
      </c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:29" s="77" customFormat="1" ht="24" x14ac:dyDescent="0.25">
      <c r="A139" s="49" t="s">
        <v>458</v>
      </c>
      <c r="B139" s="41" t="s">
        <v>82</v>
      </c>
      <c r="C139" s="69">
        <v>93382</v>
      </c>
      <c r="D139" s="67" t="s">
        <v>146</v>
      </c>
      <c r="E139" s="6" t="s">
        <v>34</v>
      </c>
      <c r="F139" s="6" t="s">
        <v>391</v>
      </c>
      <c r="G139" s="42">
        <v>0.16800000000000001</v>
      </c>
      <c r="H139" s="7"/>
      <c r="I139" s="7"/>
      <c r="J139" s="7">
        <f t="shared" si="469"/>
        <v>0</v>
      </c>
      <c r="K139" s="7">
        <f t="shared" si="470"/>
        <v>0</v>
      </c>
      <c r="L139" s="7">
        <f t="shared" si="471"/>
        <v>0</v>
      </c>
      <c r="M139" s="7">
        <f t="shared" si="472"/>
        <v>0</v>
      </c>
      <c r="N139" s="7">
        <f t="shared" si="473"/>
        <v>0</v>
      </c>
      <c r="O139" s="7">
        <f t="shared" si="474"/>
        <v>0</v>
      </c>
      <c r="P139" s="7">
        <f t="shared" si="475"/>
        <v>0</v>
      </c>
      <c r="Q139" s="43" t="s">
        <v>90</v>
      </c>
      <c r="R139" s="7">
        <f t="shared" si="476"/>
        <v>0</v>
      </c>
      <c r="S139" s="7">
        <f t="shared" si="477"/>
        <v>0</v>
      </c>
      <c r="T139" s="8">
        <f t="shared" si="478"/>
        <v>0</v>
      </c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:29" s="77" customFormat="1" ht="36" x14ac:dyDescent="0.25">
      <c r="A140" s="49" t="s">
        <v>459</v>
      </c>
      <c r="B140" s="41" t="s">
        <v>82</v>
      </c>
      <c r="C140" s="69">
        <v>97096</v>
      </c>
      <c r="D140" s="67" t="s">
        <v>75</v>
      </c>
      <c r="E140" s="6" t="s">
        <v>34</v>
      </c>
      <c r="F140" s="6" t="s">
        <v>393</v>
      </c>
      <c r="G140" s="42">
        <v>0.48599999999999999</v>
      </c>
      <c r="H140" s="7"/>
      <c r="I140" s="7"/>
      <c r="J140" s="7">
        <f t="shared" si="469"/>
        <v>0</v>
      </c>
      <c r="K140" s="7">
        <f t="shared" si="470"/>
        <v>0</v>
      </c>
      <c r="L140" s="7">
        <f t="shared" si="471"/>
        <v>0</v>
      </c>
      <c r="M140" s="7">
        <f t="shared" si="472"/>
        <v>0</v>
      </c>
      <c r="N140" s="7">
        <f t="shared" si="473"/>
        <v>0</v>
      </c>
      <c r="O140" s="7">
        <f t="shared" si="474"/>
        <v>0</v>
      </c>
      <c r="P140" s="7">
        <f t="shared" si="475"/>
        <v>0</v>
      </c>
      <c r="Q140" s="43" t="s">
        <v>90</v>
      </c>
      <c r="R140" s="7">
        <f t="shared" si="476"/>
        <v>0</v>
      </c>
      <c r="S140" s="7">
        <f t="shared" si="477"/>
        <v>0</v>
      </c>
      <c r="T140" s="8">
        <f t="shared" si="478"/>
        <v>0</v>
      </c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:29" s="77" customFormat="1" x14ac:dyDescent="0.25">
      <c r="A141" s="22"/>
      <c r="B141" s="22"/>
      <c r="C141" s="11"/>
      <c r="D141" s="34"/>
      <c r="E141" s="11"/>
      <c r="F141" s="11"/>
      <c r="G141" s="12"/>
      <c r="H141" s="16"/>
      <c r="I141" s="16"/>
      <c r="J141" s="16"/>
      <c r="K141" s="16"/>
      <c r="L141" s="16"/>
      <c r="M141" s="16"/>
      <c r="N141" s="14"/>
      <c r="O141" s="14"/>
      <c r="P141" s="14"/>
      <c r="Q141" s="14"/>
      <c r="R141" s="14"/>
      <c r="S141" s="14"/>
      <c r="T141" s="15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:29" s="77" customFormat="1" x14ac:dyDescent="0.25">
      <c r="A142" s="44">
        <v>8</v>
      </c>
      <c r="B142" s="70"/>
      <c r="C142" s="71"/>
      <c r="D142" s="47" t="s">
        <v>460</v>
      </c>
      <c r="E142" s="72"/>
      <c r="F142" s="72"/>
      <c r="G142" s="73"/>
      <c r="H142" s="73"/>
      <c r="I142" s="73"/>
      <c r="J142" s="74"/>
      <c r="K142" s="76">
        <f t="shared" ref="K142" si="479">ROUND(SUM(K143:K161),2)</f>
        <v>0</v>
      </c>
      <c r="L142" s="76">
        <f t="shared" ref="L142" si="480">ROUND(SUM(L143:L161),2)</f>
        <v>0</v>
      </c>
      <c r="M142" s="76">
        <f t="shared" ref="M142" si="481">ROUND(SUM(M143:M161),2)</f>
        <v>0</v>
      </c>
      <c r="N142" s="75"/>
      <c r="O142" s="75"/>
      <c r="P142" s="75"/>
      <c r="Q142" s="75"/>
      <c r="R142" s="76">
        <f t="shared" ref="R142:S142" si="482">ROUND(SUM(R143:R161),2)</f>
        <v>0</v>
      </c>
      <c r="S142" s="76">
        <f t="shared" si="482"/>
        <v>0</v>
      </c>
      <c r="T142" s="76">
        <f>ROUND(SUM(T143:T161),2)</f>
        <v>0</v>
      </c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:29" ht="36" x14ac:dyDescent="0.25">
      <c r="A143" s="49" t="s">
        <v>18</v>
      </c>
      <c r="B143" s="41" t="s">
        <v>82</v>
      </c>
      <c r="C143" s="69">
        <v>97086</v>
      </c>
      <c r="D143" s="67" t="s">
        <v>74</v>
      </c>
      <c r="E143" s="6" t="s">
        <v>32</v>
      </c>
      <c r="F143" s="6" t="s">
        <v>139</v>
      </c>
      <c r="G143" s="42">
        <v>0.64</v>
      </c>
      <c r="H143" s="7"/>
      <c r="I143" s="7"/>
      <c r="J143" s="7">
        <f t="shared" ref="J143" si="483">ROUND((I143+H143),2)</f>
        <v>0</v>
      </c>
      <c r="K143" s="7">
        <f t="shared" ref="K143" si="484">ROUND((H143*G143),2)</f>
        <v>0</v>
      </c>
      <c r="L143" s="7">
        <f t="shared" ref="L143" si="485">ROUND((I143*G143),2)</f>
        <v>0</v>
      </c>
      <c r="M143" s="7">
        <f t="shared" ref="M143" si="486">ROUND((L143+K143),2)</f>
        <v>0</v>
      </c>
      <c r="N143" s="7">
        <f t="shared" ref="N143" si="487">ROUND((IF(Q143="BDI 1",((1+($T$3/100))*H143),((1+($T$4/100))*H143))),2)</f>
        <v>0</v>
      </c>
      <c r="O143" s="7">
        <f t="shared" ref="O143" si="488">ROUND((IF(Q143="BDI 1",((1+($T$3/100))*I143),((1+($T$4/100))*I143))),2)</f>
        <v>0</v>
      </c>
      <c r="P143" s="7">
        <f t="shared" ref="P143" si="489">ROUND((N143+O143),2)</f>
        <v>0</v>
      </c>
      <c r="Q143" s="43" t="s">
        <v>90</v>
      </c>
      <c r="R143" s="7">
        <f t="shared" ref="R143" si="490">ROUND(N143*G143,2)</f>
        <v>0</v>
      </c>
      <c r="S143" s="7">
        <f t="shared" ref="S143" si="491">ROUND(O143*G143,2)</f>
        <v>0</v>
      </c>
      <c r="T143" s="8">
        <f t="shared" ref="T143" si="492">ROUND(R143+S143,2)</f>
        <v>0</v>
      </c>
    </row>
    <row r="144" spans="1:29" ht="24" customHeight="1" x14ac:dyDescent="0.25">
      <c r="A144" s="49" t="s">
        <v>19</v>
      </c>
      <c r="B144" s="41" t="s">
        <v>82</v>
      </c>
      <c r="C144" s="69">
        <v>93358</v>
      </c>
      <c r="D144" s="67" t="s">
        <v>244</v>
      </c>
      <c r="E144" s="6" t="s">
        <v>34</v>
      </c>
      <c r="F144" s="6" t="s">
        <v>138</v>
      </c>
      <c r="G144" s="42">
        <v>0.56000000000000005</v>
      </c>
      <c r="H144" s="7"/>
      <c r="I144" s="7"/>
      <c r="J144" s="7">
        <f t="shared" ref="J144:J161" si="493">ROUND((I144+H144),2)</f>
        <v>0</v>
      </c>
      <c r="K144" s="7">
        <f t="shared" ref="K144:K161" si="494">ROUND((H144*G144),2)</f>
        <v>0</v>
      </c>
      <c r="L144" s="7">
        <f t="shared" ref="L144:L161" si="495">ROUND((I144*G144),2)</f>
        <v>0</v>
      </c>
      <c r="M144" s="7">
        <f t="shared" ref="M144:M161" si="496">ROUND((L144+K144),2)</f>
        <v>0</v>
      </c>
      <c r="N144" s="7">
        <f t="shared" ref="N144:N161" si="497">ROUND((IF(Q144="BDI 1",((1+($T$3/100))*H144),((1+($T$4/100))*H144))),2)</f>
        <v>0</v>
      </c>
      <c r="O144" s="7">
        <f t="shared" ref="O144:O161" si="498">ROUND((IF(Q144="BDI 1",((1+($T$3/100))*I144),((1+($T$4/100))*I144))),2)</f>
        <v>0</v>
      </c>
      <c r="P144" s="7">
        <f t="shared" ref="P144:P161" si="499">ROUND((N144+O144),2)</f>
        <v>0</v>
      </c>
      <c r="Q144" s="43" t="s">
        <v>90</v>
      </c>
      <c r="R144" s="7">
        <f t="shared" ref="R144" si="500">ROUND(N144*G144,2)</f>
        <v>0</v>
      </c>
      <c r="S144" s="7">
        <f t="shared" ref="S144" si="501">ROUND(O144*G144,2)</f>
        <v>0</v>
      </c>
      <c r="T144" s="8">
        <f t="shared" ref="T144" si="502">ROUND(R144+S144,2)</f>
        <v>0</v>
      </c>
    </row>
    <row r="145" spans="1:29" s="77" customFormat="1" ht="36" x14ac:dyDescent="0.25">
      <c r="A145" s="49" t="s">
        <v>461</v>
      </c>
      <c r="B145" s="41" t="s">
        <v>82</v>
      </c>
      <c r="C145" s="69">
        <v>93382</v>
      </c>
      <c r="D145" s="67" t="s">
        <v>146</v>
      </c>
      <c r="E145" s="6" t="s">
        <v>34</v>
      </c>
      <c r="F145" s="6" t="s">
        <v>462</v>
      </c>
      <c r="G145" s="42">
        <v>0.21</v>
      </c>
      <c r="H145" s="7"/>
      <c r="I145" s="7"/>
      <c r="J145" s="7">
        <f t="shared" si="493"/>
        <v>0</v>
      </c>
      <c r="K145" s="7">
        <f t="shared" si="494"/>
        <v>0</v>
      </c>
      <c r="L145" s="7">
        <f t="shared" si="495"/>
        <v>0</v>
      </c>
      <c r="M145" s="7">
        <f t="shared" si="496"/>
        <v>0</v>
      </c>
      <c r="N145" s="7">
        <f t="shared" si="497"/>
        <v>0</v>
      </c>
      <c r="O145" s="7">
        <f t="shared" si="498"/>
        <v>0</v>
      </c>
      <c r="P145" s="7">
        <f t="shared" si="499"/>
        <v>0</v>
      </c>
      <c r="Q145" s="43" t="s">
        <v>90</v>
      </c>
      <c r="R145" s="7">
        <f t="shared" ref="R145:R161" si="503">ROUND(N145*G145,2)</f>
        <v>0</v>
      </c>
      <c r="S145" s="7">
        <f t="shared" ref="S145:S161" si="504">ROUND(O145*G145,2)</f>
        <v>0</v>
      </c>
      <c r="T145" s="8">
        <f t="shared" ref="T145:T161" si="505">ROUND(R145+S145,2)</f>
        <v>0</v>
      </c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:29" s="77" customFormat="1" ht="36" x14ac:dyDescent="0.25">
      <c r="A146" s="49" t="s">
        <v>463</v>
      </c>
      <c r="B146" s="41" t="s">
        <v>82</v>
      </c>
      <c r="C146" s="69">
        <v>100324</v>
      </c>
      <c r="D146" s="67" t="s">
        <v>161</v>
      </c>
      <c r="E146" s="6" t="s">
        <v>34</v>
      </c>
      <c r="F146" s="6" t="s">
        <v>464</v>
      </c>
      <c r="G146" s="42">
        <v>0.12</v>
      </c>
      <c r="H146" s="7"/>
      <c r="I146" s="7"/>
      <c r="J146" s="7">
        <f t="shared" si="493"/>
        <v>0</v>
      </c>
      <c r="K146" s="7">
        <f t="shared" si="494"/>
        <v>0</v>
      </c>
      <c r="L146" s="7">
        <f t="shared" si="495"/>
        <v>0</v>
      </c>
      <c r="M146" s="7">
        <f t="shared" si="496"/>
        <v>0</v>
      </c>
      <c r="N146" s="7">
        <f t="shared" si="497"/>
        <v>0</v>
      </c>
      <c r="O146" s="7">
        <f t="shared" si="498"/>
        <v>0</v>
      </c>
      <c r="P146" s="7">
        <f t="shared" si="499"/>
        <v>0</v>
      </c>
      <c r="Q146" s="43" t="s">
        <v>90</v>
      </c>
      <c r="R146" s="7">
        <f t="shared" si="503"/>
        <v>0</v>
      </c>
      <c r="S146" s="7">
        <f t="shared" si="504"/>
        <v>0</v>
      </c>
      <c r="T146" s="8">
        <f t="shared" si="505"/>
        <v>0</v>
      </c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:29" s="77" customFormat="1" ht="36" x14ac:dyDescent="0.25">
      <c r="A147" s="49" t="s">
        <v>465</v>
      </c>
      <c r="B147" s="41" t="s">
        <v>175</v>
      </c>
      <c r="C147" s="69">
        <v>1024</v>
      </c>
      <c r="D147" s="67" t="s">
        <v>358</v>
      </c>
      <c r="E147" s="6" t="s">
        <v>32</v>
      </c>
      <c r="F147" s="6" t="s">
        <v>466</v>
      </c>
      <c r="G147" s="42">
        <v>4.83</v>
      </c>
      <c r="H147" s="7"/>
      <c r="I147" s="7"/>
      <c r="J147" s="7">
        <f t="shared" si="493"/>
        <v>0</v>
      </c>
      <c r="K147" s="7">
        <f t="shared" si="494"/>
        <v>0</v>
      </c>
      <c r="L147" s="7">
        <f t="shared" si="495"/>
        <v>0</v>
      </c>
      <c r="M147" s="7">
        <f t="shared" si="496"/>
        <v>0</v>
      </c>
      <c r="N147" s="7">
        <f t="shared" si="497"/>
        <v>0</v>
      </c>
      <c r="O147" s="7">
        <f t="shared" si="498"/>
        <v>0</v>
      </c>
      <c r="P147" s="7">
        <f t="shared" si="499"/>
        <v>0</v>
      </c>
      <c r="Q147" s="43" t="s">
        <v>90</v>
      </c>
      <c r="R147" s="7">
        <f t="shared" si="503"/>
        <v>0</v>
      </c>
      <c r="S147" s="7">
        <f t="shared" si="504"/>
        <v>0</v>
      </c>
      <c r="T147" s="8">
        <f t="shared" si="505"/>
        <v>0</v>
      </c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:29" s="77" customFormat="1" ht="36" x14ac:dyDescent="0.25">
      <c r="A148" s="49" t="s">
        <v>467</v>
      </c>
      <c r="B148" s="41" t="s">
        <v>175</v>
      </c>
      <c r="C148" s="69">
        <v>992</v>
      </c>
      <c r="D148" s="67" t="s">
        <v>359</v>
      </c>
      <c r="E148" s="6" t="s">
        <v>34</v>
      </c>
      <c r="F148" s="6" t="s">
        <v>468</v>
      </c>
      <c r="G148" s="42">
        <v>0.23</v>
      </c>
      <c r="H148" s="7"/>
      <c r="I148" s="7"/>
      <c r="J148" s="7">
        <f t="shared" si="493"/>
        <v>0</v>
      </c>
      <c r="K148" s="7">
        <f t="shared" si="494"/>
        <v>0</v>
      </c>
      <c r="L148" s="7">
        <f t="shared" si="495"/>
        <v>0</v>
      </c>
      <c r="M148" s="7">
        <f t="shared" si="496"/>
        <v>0</v>
      </c>
      <c r="N148" s="7">
        <f t="shared" si="497"/>
        <v>0</v>
      </c>
      <c r="O148" s="7">
        <f t="shared" si="498"/>
        <v>0</v>
      </c>
      <c r="P148" s="7">
        <f t="shared" si="499"/>
        <v>0</v>
      </c>
      <c r="Q148" s="43" t="s">
        <v>90</v>
      </c>
      <c r="R148" s="7">
        <f t="shared" si="503"/>
        <v>0</v>
      </c>
      <c r="S148" s="7">
        <f t="shared" si="504"/>
        <v>0</v>
      </c>
      <c r="T148" s="8">
        <f t="shared" si="505"/>
        <v>0</v>
      </c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:29" s="77" customFormat="1" ht="36" x14ac:dyDescent="0.25">
      <c r="A149" s="49" t="s">
        <v>469</v>
      </c>
      <c r="B149" s="41" t="s">
        <v>175</v>
      </c>
      <c r="C149" s="69">
        <v>873</v>
      </c>
      <c r="D149" s="67" t="s">
        <v>267</v>
      </c>
      <c r="E149" s="6" t="s">
        <v>32</v>
      </c>
      <c r="F149" s="6" t="s">
        <v>470</v>
      </c>
      <c r="G149" s="42">
        <v>7.98</v>
      </c>
      <c r="H149" s="7"/>
      <c r="I149" s="7"/>
      <c r="J149" s="7">
        <f t="shared" si="493"/>
        <v>0</v>
      </c>
      <c r="K149" s="7">
        <f t="shared" si="494"/>
        <v>0</v>
      </c>
      <c r="L149" s="7">
        <f t="shared" si="495"/>
        <v>0</v>
      </c>
      <c r="M149" s="7">
        <f t="shared" si="496"/>
        <v>0</v>
      </c>
      <c r="N149" s="7">
        <f t="shared" si="497"/>
        <v>0</v>
      </c>
      <c r="O149" s="7">
        <f t="shared" si="498"/>
        <v>0</v>
      </c>
      <c r="P149" s="7">
        <f t="shared" si="499"/>
        <v>0</v>
      </c>
      <c r="Q149" s="43" t="s">
        <v>90</v>
      </c>
      <c r="R149" s="7">
        <f t="shared" si="503"/>
        <v>0</v>
      </c>
      <c r="S149" s="7">
        <f t="shared" si="504"/>
        <v>0</v>
      </c>
      <c r="T149" s="8">
        <f t="shared" si="505"/>
        <v>0</v>
      </c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:29" s="77" customFormat="1" ht="48" x14ac:dyDescent="0.25">
      <c r="A150" s="49" t="s">
        <v>471</v>
      </c>
      <c r="B150" s="41" t="s">
        <v>82</v>
      </c>
      <c r="C150" s="69">
        <v>87905</v>
      </c>
      <c r="D150" s="67" t="s">
        <v>243</v>
      </c>
      <c r="E150" s="6" t="s">
        <v>32</v>
      </c>
      <c r="F150" s="6" t="s">
        <v>472</v>
      </c>
      <c r="G150" s="42">
        <v>11.38</v>
      </c>
      <c r="H150" s="7"/>
      <c r="I150" s="7"/>
      <c r="J150" s="7">
        <f t="shared" si="493"/>
        <v>0</v>
      </c>
      <c r="K150" s="7">
        <f t="shared" si="494"/>
        <v>0</v>
      </c>
      <c r="L150" s="7">
        <f t="shared" si="495"/>
        <v>0</v>
      </c>
      <c r="M150" s="7">
        <f t="shared" si="496"/>
        <v>0</v>
      </c>
      <c r="N150" s="7">
        <f t="shared" si="497"/>
        <v>0</v>
      </c>
      <c r="O150" s="7">
        <f t="shared" si="498"/>
        <v>0</v>
      </c>
      <c r="P150" s="7">
        <f t="shared" si="499"/>
        <v>0</v>
      </c>
      <c r="Q150" s="43" t="s">
        <v>90</v>
      </c>
      <c r="R150" s="7">
        <f t="shared" si="503"/>
        <v>0</v>
      </c>
      <c r="S150" s="7">
        <f t="shared" si="504"/>
        <v>0</v>
      </c>
      <c r="T150" s="8">
        <f t="shared" si="505"/>
        <v>0</v>
      </c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:29" s="77" customFormat="1" ht="48" customHeight="1" x14ac:dyDescent="0.25">
      <c r="A151" s="49" t="s">
        <v>473</v>
      </c>
      <c r="B151" s="41" t="s">
        <v>82</v>
      </c>
      <c r="C151" s="69">
        <v>87775</v>
      </c>
      <c r="D151" s="67" t="s">
        <v>97</v>
      </c>
      <c r="E151" s="6" t="s">
        <v>32</v>
      </c>
      <c r="F151" s="6" t="s">
        <v>474</v>
      </c>
      <c r="G151" s="42">
        <v>11.38</v>
      </c>
      <c r="H151" s="7"/>
      <c r="I151" s="7"/>
      <c r="J151" s="7">
        <f t="shared" si="493"/>
        <v>0</v>
      </c>
      <c r="K151" s="7">
        <f t="shared" si="494"/>
        <v>0</v>
      </c>
      <c r="L151" s="7">
        <f t="shared" si="495"/>
        <v>0</v>
      </c>
      <c r="M151" s="7">
        <f t="shared" si="496"/>
        <v>0</v>
      </c>
      <c r="N151" s="7">
        <f t="shared" si="497"/>
        <v>0</v>
      </c>
      <c r="O151" s="7">
        <f t="shared" si="498"/>
        <v>0</v>
      </c>
      <c r="P151" s="7">
        <f t="shared" si="499"/>
        <v>0</v>
      </c>
      <c r="Q151" s="43" t="s">
        <v>90</v>
      </c>
      <c r="R151" s="7">
        <f t="shared" si="503"/>
        <v>0</v>
      </c>
      <c r="S151" s="7">
        <f t="shared" si="504"/>
        <v>0</v>
      </c>
      <c r="T151" s="8">
        <f t="shared" si="505"/>
        <v>0</v>
      </c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:29" s="77" customFormat="1" ht="36" x14ac:dyDescent="0.25">
      <c r="A152" s="49" t="s">
        <v>475</v>
      </c>
      <c r="B152" s="41" t="s">
        <v>82</v>
      </c>
      <c r="C152" s="69">
        <v>88485</v>
      </c>
      <c r="D152" s="67" t="s">
        <v>109</v>
      </c>
      <c r="E152" s="6" t="s">
        <v>32</v>
      </c>
      <c r="F152" s="6" t="s">
        <v>476</v>
      </c>
      <c r="G152" s="42">
        <v>11.38</v>
      </c>
      <c r="H152" s="7"/>
      <c r="I152" s="7"/>
      <c r="J152" s="7">
        <f t="shared" si="493"/>
        <v>0</v>
      </c>
      <c r="K152" s="7">
        <f t="shared" si="494"/>
        <v>0</v>
      </c>
      <c r="L152" s="7">
        <f t="shared" si="495"/>
        <v>0</v>
      </c>
      <c r="M152" s="7">
        <f t="shared" si="496"/>
        <v>0</v>
      </c>
      <c r="N152" s="7">
        <f t="shared" si="497"/>
        <v>0</v>
      </c>
      <c r="O152" s="7">
        <f t="shared" si="498"/>
        <v>0</v>
      </c>
      <c r="P152" s="7">
        <f t="shared" si="499"/>
        <v>0</v>
      </c>
      <c r="Q152" s="43" t="s">
        <v>90</v>
      </c>
      <c r="R152" s="7">
        <f t="shared" si="503"/>
        <v>0</v>
      </c>
      <c r="S152" s="7">
        <f t="shared" si="504"/>
        <v>0</v>
      </c>
      <c r="T152" s="8">
        <f t="shared" si="505"/>
        <v>0</v>
      </c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:29" s="77" customFormat="1" ht="36" x14ac:dyDescent="0.25">
      <c r="A153" s="49" t="s">
        <v>477</v>
      </c>
      <c r="B153" s="41" t="s">
        <v>82</v>
      </c>
      <c r="C153" s="69">
        <v>88489</v>
      </c>
      <c r="D153" s="67" t="s">
        <v>105</v>
      </c>
      <c r="E153" s="6" t="s">
        <v>32</v>
      </c>
      <c r="F153" s="6" t="s">
        <v>478</v>
      </c>
      <c r="G153" s="42">
        <v>11.38</v>
      </c>
      <c r="H153" s="7"/>
      <c r="I153" s="7"/>
      <c r="J153" s="7">
        <f t="shared" si="493"/>
        <v>0</v>
      </c>
      <c r="K153" s="7">
        <f t="shared" si="494"/>
        <v>0</v>
      </c>
      <c r="L153" s="7">
        <f t="shared" si="495"/>
        <v>0</v>
      </c>
      <c r="M153" s="7">
        <f t="shared" si="496"/>
        <v>0</v>
      </c>
      <c r="N153" s="7">
        <f t="shared" si="497"/>
        <v>0</v>
      </c>
      <c r="O153" s="7">
        <f t="shared" si="498"/>
        <v>0</v>
      </c>
      <c r="P153" s="7">
        <f t="shared" si="499"/>
        <v>0</v>
      </c>
      <c r="Q153" s="43" t="s">
        <v>90</v>
      </c>
      <c r="R153" s="7">
        <f t="shared" si="503"/>
        <v>0</v>
      </c>
      <c r="S153" s="7">
        <f t="shared" si="504"/>
        <v>0</v>
      </c>
      <c r="T153" s="8">
        <f t="shared" si="505"/>
        <v>0</v>
      </c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:29" s="77" customFormat="1" ht="36" x14ac:dyDescent="0.25">
      <c r="A154" s="49" t="s">
        <v>479</v>
      </c>
      <c r="B154" s="41" t="s">
        <v>82</v>
      </c>
      <c r="C154" s="69">
        <v>88484</v>
      </c>
      <c r="D154" s="67" t="s">
        <v>107</v>
      </c>
      <c r="E154" s="6" t="s">
        <v>32</v>
      </c>
      <c r="F154" s="6" t="s">
        <v>480</v>
      </c>
      <c r="G154" s="42">
        <v>2.82</v>
      </c>
      <c r="H154" s="7"/>
      <c r="I154" s="7"/>
      <c r="J154" s="7">
        <f t="shared" si="493"/>
        <v>0</v>
      </c>
      <c r="K154" s="7">
        <f t="shared" si="494"/>
        <v>0</v>
      </c>
      <c r="L154" s="7">
        <f t="shared" si="495"/>
        <v>0</v>
      </c>
      <c r="M154" s="7">
        <f t="shared" si="496"/>
        <v>0</v>
      </c>
      <c r="N154" s="7">
        <f t="shared" si="497"/>
        <v>0</v>
      </c>
      <c r="O154" s="7">
        <f t="shared" si="498"/>
        <v>0</v>
      </c>
      <c r="P154" s="7">
        <f t="shared" si="499"/>
        <v>0</v>
      </c>
      <c r="Q154" s="43" t="s">
        <v>90</v>
      </c>
      <c r="R154" s="7">
        <f t="shared" si="503"/>
        <v>0</v>
      </c>
      <c r="S154" s="7">
        <f t="shared" si="504"/>
        <v>0</v>
      </c>
      <c r="T154" s="8">
        <f t="shared" si="505"/>
        <v>0</v>
      </c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:29" s="77" customFormat="1" ht="36" x14ac:dyDescent="0.25">
      <c r="A155" s="49" t="s">
        <v>481</v>
      </c>
      <c r="B155" s="41" t="s">
        <v>82</v>
      </c>
      <c r="C155" s="69">
        <v>104640</v>
      </c>
      <c r="D155" s="67" t="s">
        <v>103</v>
      </c>
      <c r="E155" s="6" t="s">
        <v>32</v>
      </c>
      <c r="F155" s="6" t="s">
        <v>482</v>
      </c>
      <c r="G155" s="42">
        <v>2.82</v>
      </c>
      <c r="H155" s="7"/>
      <c r="I155" s="7"/>
      <c r="J155" s="7">
        <f t="shared" si="493"/>
        <v>0</v>
      </c>
      <c r="K155" s="7">
        <f t="shared" si="494"/>
        <v>0</v>
      </c>
      <c r="L155" s="7">
        <f t="shared" si="495"/>
        <v>0</v>
      </c>
      <c r="M155" s="7">
        <f t="shared" si="496"/>
        <v>0</v>
      </c>
      <c r="N155" s="7">
        <f t="shared" si="497"/>
        <v>0</v>
      </c>
      <c r="O155" s="7">
        <f t="shared" si="498"/>
        <v>0</v>
      </c>
      <c r="P155" s="7">
        <f t="shared" si="499"/>
        <v>0</v>
      </c>
      <c r="Q155" s="43" t="s">
        <v>90</v>
      </c>
      <c r="R155" s="7">
        <f t="shared" si="503"/>
        <v>0</v>
      </c>
      <c r="S155" s="7">
        <f t="shared" si="504"/>
        <v>0</v>
      </c>
      <c r="T155" s="8">
        <f t="shared" si="505"/>
        <v>0</v>
      </c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:29" s="77" customFormat="1" ht="36" x14ac:dyDescent="0.25">
      <c r="A156" s="49" t="s">
        <v>483</v>
      </c>
      <c r="B156" s="41" t="s">
        <v>82</v>
      </c>
      <c r="C156" s="69">
        <v>92271</v>
      </c>
      <c r="D156" s="67" t="s">
        <v>62</v>
      </c>
      <c r="E156" s="6" t="s">
        <v>32</v>
      </c>
      <c r="F156" s="6" t="s">
        <v>484</v>
      </c>
      <c r="G156" s="42">
        <v>3.18</v>
      </c>
      <c r="H156" s="7"/>
      <c r="I156" s="7"/>
      <c r="J156" s="7">
        <f t="shared" si="493"/>
        <v>0</v>
      </c>
      <c r="K156" s="7">
        <f t="shared" si="494"/>
        <v>0</v>
      </c>
      <c r="L156" s="7">
        <f t="shared" si="495"/>
        <v>0</v>
      </c>
      <c r="M156" s="7">
        <f t="shared" si="496"/>
        <v>0</v>
      </c>
      <c r="N156" s="7">
        <f t="shared" si="497"/>
        <v>0</v>
      </c>
      <c r="O156" s="7">
        <f t="shared" si="498"/>
        <v>0</v>
      </c>
      <c r="P156" s="7">
        <f t="shared" si="499"/>
        <v>0</v>
      </c>
      <c r="Q156" s="43" t="s">
        <v>90</v>
      </c>
      <c r="R156" s="7">
        <f t="shared" si="503"/>
        <v>0</v>
      </c>
      <c r="S156" s="7">
        <f t="shared" si="504"/>
        <v>0</v>
      </c>
      <c r="T156" s="8">
        <f t="shared" si="505"/>
        <v>0</v>
      </c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:29" s="77" customFormat="1" ht="48" customHeight="1" x14ac:dyDescent="0.25">
      <c r="A157" s="49" t="s">
        <v>485</v>
      </c>
      <c r="B157" s="41" t="s">
        <v>82</v>
      </c>
      <c r="C157" s="69">
        <v>99235</v>
      </c>
      <c r="D157" s="67" t="s">
        <v>247</v>
      </c>
      <c r="E157" s="6" t="s">
        <v>34</v>
      </c>
      <c r="F157" s="6" t="s">
        <v>486</v>
      </c>
      <c r="G157" s="42">
        <v>0.252</v>
      </c>
      <c r="H157" s="7"/>
      <c r="I157" s="7"/>
      <c r="J157" s="7">
        <f t="shared" si="493"/>
        <v>0</v>
      </c>
      <c r="K157" s="7">
        <f t="shared" si="494"/>
        <v>0</v>
      </c>
      <c r="L157" s="7">
        <f t="shared" si="495"/>
        <v>0</v>
      </c>
      <c r="M157" s="7">
        <f t="shared" si="496"/>
        <v>0</v>
      </c>
      <c r="N157" s="7">
        <f t="shared" si="497"/>
        <v>0</v>
      </c>
      <c r="O157" s="7">
        <f t="shared" si="498"/>
        <v>0</v>
      </c>
      <c r="P157" s="7">
        <f t="shared" si="499"/>
        <v>0</v>
      </c>
      <c r="Q157" s="43" t="s">
        <v>90</v>
      </c>
      <c r="R157" s="7">
        <f t="shared" si="503"/>
        <v>0</v>
      </c>
      <c r="S157" s="7">
        <f t="shared" si="504"/>
        <v>0</v>
      </c>
      <c r="T157" s="8">
        <f t="shared" si="505"/>
        <v>0</v>
      </c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:29" s="77" customFormat="1" ht="36" x14ac:dyDescent="0.25">
      <c r="A158" s="49" t="s">
        <v>487</v>
      </c>
      <c r="B158" s="41" t="s">
        <v>175</v>
      </c>
      <c r="C158" s="69">
        <v>877</v>
      </c>
      <c r="D158" s="67" t="s">
        <v>360</v>
      </c>
      <c r="E158" s="6" t="s">
        <v>32</v>
      </c>
      <c r="F158" s="6" t="s">
        <v>488</v>
      </c>
      <c r="G158" s="42">
        <v>3.04</v>
      </c>
      <c r="H158" s="7"/>
      <c r="I158" s="7"/>
      <c r="J158" s="7">
        <f t="shared" si="493"/>
        <v>0</v>
      </c>
      <c r="K158" s="7">
        <f t="shared" si="494"/>
        <v>0</v>
      </c>
      <c r="L158" s="7">
        <f t="shared" si="495"/>
        <v>0</v>
      </c>
      <c r="M158" s="7">
        <f t="shared" si="496"/>
        <v>0</v>
      </c>
      <c r="N158" s="7">
        <f t="shared" si="497"/>
        <v>0</v>
      </c>
      <c r="O158" s="7">
        <f t="shared" si="498"/>
        <v>0</v>
      </c>
      <c r="P158" s="7">
        <f t="shared" si="499"/>
        <v>0</v>
      </c>
      <c r="Q158" s="43" t="s">
        <v>90</v>
      </c>
      <c r="R158" s="7">
        <f t="shared" si="503"/>
        <v>0</v>
      </c>
      <c r="S158" s="7">
        <f t="shared" si="504"/>
        <v>0</v>
      </c>
      <c r="T158" s="8">
        <f t="shared" si="505"/>
        <v>0</v>
      </c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:29" s="77" customFormat="1" ht="36" x14ac:dyDescent="0.25">
      <c r="A159" s="49" t="s">
        <v>489</v>
      </c>
      <c r="B159" s="41" t="s">
        <v>82</v>
      </c>
      <c r="C159" s="69">
        <v>97622</v>
      </c>
      <c r="D159" s="67" t="s">
        <v>152</v>
      </c>
      <c r="E159" s="6" t="s">
        <v>34</v>
      </c>
      <c r="F159" s="6" t="s">
        <v>490</v>
      </c>
      <c r="G159" s="42">
        <v>2</v>
      </c>
      <c r="H159" s="7"/>
      <c r="I159" s="7"/>
      <c r="J159" s="7">
        <f t="shared" si="493"/>
        <v>0</v>
      </c>
      <c r="K159" s="7">
        <f t="shared" si="494"/>
        <v>0</v>
      </c>
      <c r="L159" s="7">
        <f t="shared" si="495"/>
        <v>0</v>
      </c>
      <c r="M159" s="7">
        <f t="shared" si="496"/>
        <v>0</v>
      </c>
      <c r="N159" s="7">
        <f t="shared" si="497"/>
        <v>0</v>
      </c>
      <c r="O159" s="7">
        <f t="shared" si="498"/>
        <v>0</v>
      </c>
      <c r="P159" s="7">
        <f t="shared" si="499"/>
        <v>0</v>
      </c>
      <c r="Q159" s="43" t="s">
        <v>90</v>
      </c>
      <c r="R159" s="7">
        <f t="shared" si="503"/>
        <v>0</v>
      </c>
      <c r="S159" s="7">
        <f t="shared" si="504"/>
        <v>0</v>
      </c>
      <c r="T159" s="8">
        <f t="shared" si="505"/>
        <v>0</v>
      </c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:29" s="77" customFormat="1" ht="36" x14ac:dyDescent="0.25">
      <c r="A160" s="49" t="s">
        <v>491</v>
      </c>
      <c r="B160" s="41" t="s">
        <v>175</v>
      </c>
      <c r="C160" s="69">
        <v>713</v>
      </c>
      <c r="D160" s="67" t="s">
        <v>361</v>
      </c>
      <c r="E160" s="6" t="s">
        <v>32</v>
      </c>
      <c r="F160" s="6" t="s">
        <v>492</v>
      </c>
      <c r="G160" s="42">
        <v>3.04</v>
      </c>
      <c r="H160" s="7"/>
      <c r="I160" s="7"/>
      <c r="J160" s="7">
        <f t="shared" si="493"/>
        <v>0</v>
      </c>
      <c r="K160" s="7">
        <f t="shared" si="494"/>
        <v>0</v>
      </c>
      <c r="L160" s="7">
        <f t="shared" si="495"/>
        <v>0</v>
      </c>
      <c r="M160" s="7">
        <f t="shared" si="496"/>
        <v>0</v>
      </c>
      <c r="N160" s="7">
        <f t="shared" si="497"/>
        <v>0</v>
      </c>
      <c r="O160" s="7">
        <f t="shared" si="498"/>
        <v>0</v>
      </c>
      <c r="P160" s="7">
        <f t="shared" si="499"/>
        <v>0</v>
      </c>
      <c r="Q160" s="43" t="s">
        <v>90</v>
      </c>
      <c r="R160" s="7">
        <f t="shared" si="503"/>
        <v>0</v>
      </c>
      <c r="S160" s="7">
        <f t="shared" si="504"/>
        <v>0</v>
      </c>
      <c r="T160" s="8">
        <f t="shared" si="505"/>
        <v>0</v>
      </c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:29" s="77" customFormat="1" ht="48" customHeight="1" x14ac:dyDescent="0.25">
      <c r="A161" s="49" t="s">
        <v>493</v>
      </c>
      <c r="B161" s="41" t="s">
        <v>82</v>
      </c>
      <c r="C161" s="69">
        <v>100758</v>
      </c>
      <c r="D161" s="67" t="s">
        <v>41</v>
      </c>
      <c r="E161" s="6" t="s">
        <v>32</v>
      </c>
      <c r="F161" s="6" t="s">
        <v>494</v>
      </c>
      <c r="G161" s="42">
        <v>6.08</v>
      </c>
      <c r="H161" s="7"/>
      <c r="I161" s="7"/>
      <c r="J161" s="7">
        <f t="shared" si="493"/>
        <v>0</v>
      </c>
      <c r="K161" s="7">
        <f t="shared" si="494"/>
        <v>0</v>
      </c>
      <c r="L161" s="7">
        <f t="shared" si="495"/>
        <v>0</v>
      </c>
      <c r="M161" s="7">
        <f t="shared" si="496"/>
        <v>0</v>
      </c>
      <c r="N161" s="7">
        <f t="shared" si="497"/>
        <v>0</v>
      </c>
      <c r="O161" s="7">
        <f t="shared" si="498"/>
        <v>0</v>
      </c>
      <c r="P161" s="7">
        <f t="shared" si="499"/>
        <v>0</v>
      </c>
      <c r="Q161" s="43" t="s">
        <v>90</v>
      </c>
      <c r="R161" s="7">
        <f t="shared" si="503"/>
        <v>0</v>
      </c>
      <c r="S161" s="7">
        <f t="shared" si="504"/>
        <v>0</v>
      </c>
      <c r="T161" s="8">
        <f t="shared" si="505"/>
        <v>0</v>
      </c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:29" x14ac:dyDescent="0.25">
      <c r="A162" s="22"/>
      <c r="B162" s="22"/>
      <c r="C162" s="11"/>
      <c r="D162" s="34"/>
      <c r="E162" s="11"/>
      <c r="F162" s="11"/>
      <c r="G162" s="12"/>
      <c r="H162" s="16"/>
      <c r="I162" s="16"/>
      <c r="J162" s="16"/>
      <c r="K162" s="16"/>
      <c r="L162" s="16"/>
      <c r="M162" s="16"/>
      <c r="N162" s="14"/>
      <c r="O162" s="14"/>
      <c r="P162" s="14"/>
      <c r="Q162" s="14"/>
      <c r="R162" s="14"/>
      <c r="S162" s="14"/>
      <c r="T162" s="15"/>
    </row>
    <row r="163" spans="1:29" s="77" customFormat="1" x14ac:dyDescent="0.25">
      <c r="A163" s="44">
        <v>9</v>
      </c>
      <c r="B163" s="70"/>
      <c r="C163" s="71"/>
      <c r="D163" s="47" t="s">
        <v>216</v>
      </c>
      <c r="E163" s="72"/>
      <c r="F163" s="72"/>
      <c r="G163" s="73"/>
      <c r="H163" s="73"/>
      <c r="I163" s="73"/>
      <c r="J163" s="74"/>
      <c r="K163" s="76">
        <f t="shared" ref="K163" si="506">ROUND(SUM(K164:K174),2)</f>
        <v>0</v>
      </c>
      <c r="L163" s="76">
        <f t="shared" ref="L163" si="507">ROUND(SUM(L164:L174),2)</f>
        <v>0</v>
      </c>
      <c r="M163" s="76">
        <f t="shared" ref="M163" si="508">ROUND(SUM(M164:M174),2)</f>
        <v>0</v>
      </c>
      <c r="N163" s="75"/>
      <c r="O163" s="75"/>
      <c r="P163" s="75"/>
      <c r="Q163" s="75"/>
      <c r="R163" s="76">
        <f t="shared" ref="R163:S163" si="509">ROUND(SUM(R164:R174),2)</f>
        <v>0</v>
      </c>
      <c r="S163" s="76">
        <f t="shared" si="509"/>
        <v>0</v>
      </c>
      <c r="T163" s="76">
        <f>ROUND(SUM(T164:T174),2)</f>
        <v>0</v>
      </c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:29" ht="24" x14ac:dyDescent="0.25">
      <c r="A164" s="49" t="s">
        <v>27</v>
      </c>
      <c r="B164" s="41" t="s">
        <v>175</v>
      </c>
      <c r="C164" s="69">
        <v>597</v>
      </c>
      <c r="D164" s="67" t="s">
        <v>218</v>
      </c>
      <c r="E164" s="6" t="s">
        <v>31</v>
      </c>
      <c r="F164" s="6" t="s">
        <v>114</v>
      </c>
      <c r="G164" s="42">
        <v>4</v>
      </c>
      <c r="H164" s="7"/>
      <c r="I164" s="7"/>
      <c r="J164" s="7">
        <f t="shared" ref="J164" si="510">ROUND((I164+H164),2)</f>
        <v>0</v>
      </c>
      <c r="K164" s="7">
        <f t="shared" ref="K164" si="511">ROUND((H164*G164),2)</f>
        <v>0</v>
      </c>
      <c r="L164" s="7">
        <f t="shared" ref="L164" si="512">ROUND((I164*G164),2)</f>
        <v>0</v>
      </c>
      <c r="M164" s="7">
        <f t="shared" ref="M164" si="513">ROUND((L164+K164),2)</f>
        <v>0</v>
      </c>
      <c r="N164" s="7">
        <f t="shared" ref="N164" si="514">ROUND((IF(Q164="BDI 1",((1+($T$3/100))*H164),((1+($T$4/100))*H164))),2)</f>
        <v>0</v>
      </c>
      <c r="O164" s="7">
        <f t="shared" ref="O164" si="515">ROUND((IF(Q164="BDI 1",((1+($T$3/100))*I164),((1+($T$4/100))*I164))),2)</f>
        <v>0</v>
      </c>
      <c r="P164" s="7">
        <f t="shared" ref="P164" si="516">ROUND((N164+O164),2)</f>
        <v>0</v>
      </c>
      <c r="Q164" s="43" t="s">
        <v>90</v>
      </c>
      <c r="R164" s="7">
        <f t="shared" ref="R164" si="517">ROUND(N164*G164,2)</f>
        <v>0</v>
      </c>
      <c r="S164" s="7">
        <f t="shared" ref="S164" si="518">ROUND(O164*G164,2)</f>
        <v>0</v>
      </c>
      <c r="T164" s="8">
        <f t="shared" ref="T164" si="519">ROUND(R164+S164,2)</f>
        <v>0</v>
      </c>
    </row>
    <row r="165" spans="1:29" ht="24" x14ac:dyDescent="0.25">
      <c r="A165" s="49" t="s">
        <v>28</v>
      </c>
      <c r="B165" s="41" t="s">
        <v>175</v>
      </c>
      <c r="C165" s="69">
        <v>594</v>
      </c>
      <c r="D165" s="67" t="s">
        <v>219</v>
      </c>
      <c r="E165" s="6" t="s">
        <v>31</v>
      </c>
      <c r="F165" s="6" t="s">
        <v>229</v>
      </c>
      <c r="G165" s="42">
        <v>59</v>
      </c>
      <c r="H165" s="7"/>
      <c r="I165" s="7"/>
      <c r="J165" s="7">
        <f t="shared" ref="J165:J166" si="520">ROUND((I165+H165),2)</f>
        <v>0</v>
      </c>
      <c r="K165" s="7">
        <f t="shared" ref="K165:K166" si="521">ROUND((H165*G165),2)</f>
        <v>0</v>
      </c>
      <c r="L165" s="7">
        <f t="shared" ref="L165:L166" si="522">ROUND((I165*G165),2)</f>
        <v>0</v>
      </c>
      <c r="M165" s="7">
        <f t="shared" ref="M165:M166" si="523">ROUND((L165+K165),2)</f>
        <v>0</v>
      </c>
      <c r="N165" s="7">
        <f t="shared" ref="N165:N166" si="524">ROUND((IF(Q165="BDI 1",((1+($T$3/100))*H165),((1+($T$4/100))*H165))),2)</f>
        <v>0</v>
      </c>
      <c r="O165" s="7">
        <f t="shared" ref="O165:O166" si="525">ROUND((IF(Q165="BDI 1",((1+($T$3/100))*I165),((1+($T$4/100))*I165))),2)</f>
        <v>0</v>
      </c>
      <c r="P165" s="7">
        <f t="shared" ref="P165:P166" si="526">ROUND((N165+O165),2)</f>
        <v>0</v>
      </c>
      <c r="Q165" s="43" t="s">
        <v>90</v>
      </c>
      <c r="R165" s="7">
        <f t="shared" ref="R165:R166" si="527">ROUND(N165*G165,2)</f>
        <v>0</v>
      </c>
      <c r="S165" s="7">
        <f t="shared" ref="S165:S166" si="528">ROUND(O165*G165,2)</f>
        <v>0</v>
      </c>
      <c r="T165" s="8">
        <f t="shared" ref="T165:T166" si="529">ROUND(R165+S165,2)</f>
        <v>0</v>
      </c>
    </row>
    <row r="166" spans="1:29" ht="24" x14ac:dyDescent="0.25">
      <c r="A166" s="49" t="s">
        <v>255</v>
      </c>
      <c r="B166" s="41" t="s">
        <v>175</v>
      </c>
      <c r="C166" s="69">
        <v>596</v>
      </c>
      <c r="D166" s="67" t="s">
        <v>220</v>
      </c>
      <c r="E166" s="6" t="s">
        <v>31</v>
      </c>
      <c r="F166" s="6" t="s">
        <v>230</v>
      </c>
      <c r="G166" s="42">
        <v>59</v>
      </c>
      <c r="H166" s="7"/>
      <c r="I166" s="7"/>
      <c r="J166" s="7">
        <f t="shared" si="520"/>
        <v>0</v>
      </c>
      <c r="K166" s="7">
        <f t="shared" si="521"/>
        <v>0</v>
      </c>
      <c r="L166" s="7">
        <f t="shared" si="522"/>
        <v>0</v>
      </c>
      <c r="M166" s="7">
        <f t="shared" si="523"/>
        <v>0</v>
      </c>
      <c r="N166" s="7">
        <f t="shared" si="524"/>
        <v>0</v>
      </c>
      <c r="O166" s="7">
        <f t="shared" si="525"/>
        <v>0</v>
      </c>
      <c r="P166" s="7">
        <f t="shared" si="526"/>
        <v>0</v>
      </c>
      <c r="Q166" s="43" t="s">
        <v>90</v>
      </c>
      <c r="R166" s="7">
        <f t="shared" si="527"/>
        <v>0</v>
      </c>
      <c r="S166" s="7">
        <f t="shared" si="528"/>
        <v>0</v>
      </c>
      <c r="T166" s="8">
        <f t="shared" si="529"/>
        <v>0</v>
      </c>
    </row>
    <row r="167" spans="1:29" s="77" customFormat="1" ht="24" x14ac:dyDescent="0.25">
      <c r="A167" s="49" t="s">
        <v>256</v>
      </c>
      <c r="B167" s="41" t="s">
        <v>175</v>
      </c>
      <c r="C167" s="69">
        <v>137</v>
      </c>
      <c r="D167" s="67" t="s">
        <v>221</v>
      </c>
      <c r="E167" s="6" t="s">
        <v>31</v>
      </c>
      <c r="F167" s="6" t="s">
        <v>254</v>
      </c>
      <c r="G167" s="42">
        <v>102</v>
      </c>
      <c r="H167" s="7"/>
      <c r="I167" s="7"/>
      <c r="J167" s="7">
        <f t="shared" ref="J167:J174" si="530">ROUND((I167+H167),2)</f>
        <v>0</v>
      </c>
      <c r="K167" s="7">
        <f t="shared" ref="K167:K174" si="531">ROUND((H167*G167),2)</f>
        <v>0</v>
      </c>
      <c r="L167" s="7">
        <f t="shared" ref="L167:L174" si="532">ROUND((I167*G167),2)</f>
        <v>0</v>
      </c>
      <c r="M167" s="7">
        <f t="shared" ref="M167:M174" si="533">ROUND((L167+K167),2)</f>
        <v>0</v>
      </c>
      <c r="N167" s="7">
        <f t="shared" ref="N167:N174" si="534">ROUND((IF(Q167="BDI 1",((1+($T$3/100))*H167),((1+($T$4/100))*H167))),2)</f>
        <v>0</v>
      </c>
      <c r="O167" s="7">
        <f t="shared" ref="O167:O174" si="535">ROUND((IF(Q167="BDI 1",((1+($T$3/100))*I167),((1+($T$4/100))*I167))),2)</f>
        <v>0</v>
      </c>
      <c r="P167" s="7">
        <f t="shared" ref="P167:P174" si="536">ROUND((N167+O167),2)</f>
        <v>0</v>
      </c>
      <c r="Q167" s="43" t="s">
        <v>90</v>
      </c>
      <c r="R167" s="7">
        <f t="shared" ref="R167:R174" si="537">ROUND(N167*G167,2)</f>
        <v>0</v>
      </c>
      <c r="S167" s="7">
        <f t="shared" ref="S167:S174" si="538">ROUND(O167*G167,2)</f>
        <v>0</v>
      </c>
      <c r="T167" s="8">
        <f t="shared" ref="T167:T174" si="539">ROUND(R167+S167,2)</f>
        <v>0</v>
      </c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:29" s="77" customFormat="1" ht="24" x14ac:dyDescent="0.25">
      <c r="A168" s="49" t="s">
        <v>257</v>
      </c>
      <c r="B168" s="41" t="s">
        <v>175</v>
      </c>
      <c r="C168" s="69">
        <v>565</v>
      </c>
      <c r="D168" s="67" t="s">
        <v>222</v>
      </c>
      <c r="E168" s="6" t="s">
        <v>35</v>
      </c>
      <c r="F168" s="6" t="s">
        <v>266</v>
      </c>
      <c r="G168" s="42">
        <v>1435</v>
      </c>
      <c r="H168" s="7"/>
      <c r="I168" s="7"/>
      <c r="J168" s="7">
        <f t="shared" si="530"/>
        <v>0</v>
      </c>
      <c r="K168" s="7">
        <f t="shared" si="531"/>
        <v>0</v>
      </c>
      <c r="L168" s="7">
        <f t="shared" si="532"/>
        <v>0</v>
      </c>
      <c r="M168" s="7">
        <f t="shared" si="533"/>
        <v>0</v>
      </c>
      <c r="N168" s="7">
        <f t="shared" si="534"/>
        <v>0</v>
      </c>
      <c r="O168" s="7">
        <f t="shared" si="535"/>
        <v>0</v>
      </c>
      <c r="P168" s="7">
        <f t="shared" si="536"/>
        <v>0</v>
      </c>
      <c r="Q168" s="43" t="s">
        <v>90</v>
      </c>
      <c r="R168" s="7">
        <f t="shared" si="537"/>
        <v>0</v>
      </c>
      <c r="S168" s="7">
        <f t="shared" si="538"/>
        <v>0</v>
      </c>
      <c r="T168" s="8">
        <f t="shared" si="539"/>
        <v>0</v>
      </c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:29" s="77" customFormat="1" ht="24" x14ac:dyDescent="0.25">
      <c r="A169" s="49" t="s">
        <v>495</v>
      </c>
      <c r="B169" s="41" t="s">
        <v>175</v>
      </c>
      <c r="C169" s="69">
        <v>577</v>
      </c>
      <c r="D169" s="67" t="s">
        <v>223</v>
      </c>
      <c r="E169" s="6" t="s">
        <v>35</v>
      </c>
      <c r="F169" s="6" t="s">
        <v>496</v>
      </c>
      <c r="G169" s="42">
        <v>552.19000000000005</v>
      </c>
      <c r="H169" s="7"/>
      <c r="I169" s="7"/>
      <c r="J169" s="7">
        <f t="shared" si="530"/>
        <v>0</v>
      </c>
      <c r="K169" s="7">
        <f t="shared" si="531"/>
        <v>0</v>
      </c>
      <c r="L169" s="7">
        <f t="shared" si="532"/>
        <v>0</v>
      </c>
      <c r="M169" s="7">
        <f t="shared" si="533"/>
        <v>0</v>
      </c>
      <c r="N169" s="7">
        <f t="shared" si="534"/>
        <v>0</v>
      </c>
      <c r="O169" s="7">
        <f t="shared" si="535"/>
        <v>0</v>
      </c>
      <c r="P169" s="7">
        <f t="shared" si="536"/>
        <v>0</v>
      </c>
      <c r="Q169" s="43" t="s">
        <v>90</v>
      </c>
      <c r="R169" s="7">
        <f t="shared" si="537"/>
        <v>0</v>
      </c>
      <c r="S169" s="7">
        <f t="shared" si="538"/>
        <v>0</v>
      </c>
      <c r="T169" s="8">
        <f t="shared" si="539"/>
        <v>0</v>
      </c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:29" s="77" customFormat="1" ht="24" x14ac:dyDescent="0.25">
      <c r="A170" s="49" t="s">
        <v>497</v>
      </c>
      <c r="B170" s="41" t="s">
        <v>175</v>
      </c>
      <c r="C170" s="69">
        <v>595</v>
      </c>
      <c r="D170" s="67" t="s">
        <v>224</v>
      </c>
      <c r="E170" s="6" t="s">
        <v>35</v>
      </c>
      <c r="F170" s="6" t="s">
        <v>498</v>
      </c>
      <c r="G170" s="42">
        <v>142.1</v>
      </c>
      <c r="H170" s="7"/>
      <c r="I170" s="7"/>
      <c r="J170" s="7">
        <f t="shared" si="530"/>
        <v>0</v>
      </c>
      <c r="K170" s="7">
        <f t="shared" si="531"/>
        <v>0</v>
      </c>
      <c r="L170" s="7">
        <f t="shared" si="532"/>
        <v>0</v>
      </c>
      <c r="M170" s="7">
        <f t="shared" si="533"/>
        <v>0</v>
      </c>
      <c r="N170" s="7">
        <f t="shared" si="534"/>
        <v>0</v>
      </c>
      <c r="O170" s="7">
        <f t="shared" si="535"/>
        <v>0</v>
      </c>
      <c r="P170" s="7">
        <f t="shared" si="536"/>
        <v>0</v>
      </c>
      <c r="Q170" s="43" t="s">
        <v>90</v>
      </c>
      <c r="R170" s="7">
        <f t="shared" si="537"/>
        <v>0</v>
      </c>
      <c r="S170" s="7">
        <f t="shared" si="538"/>
        <v>0</v>
      </c>
      <c r="T170" s="8">
        <f t="shared" si="539"/>
        <v>0</v>
      </c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:29" s="77" customFormat="1" ht="24" x14ac:dyDescent="0.25">
      <c r="A171" s="49" t="s">
        <v>499</v>
      </c>
      <c r="B171" s="41" t="s">
        <v>175</v>
      </c>
      <c r="C171" s="69">
        <v>593</v>
      </c>
      <c r="D171" s="67" t="s">
        <v>225</v>
      </c>
      <c r="E171" s="6" t="s">
        <v>31</v>
      </c>
      <c r="F171" s="6" t="s">
        <v>500</v>
      </c>
      <c r="G171" s="42">
        <v>474</v>
      </c>
      <c r="H171" s="7"/>
      <c r="I171" s="7"/>
      <c r="J171" s="7">
        <f t="shared" si="530"/>
        <v>0</v>
      </c>
      <c r="K171" s="7">
        <f t="shared" si="531"/>
        <v>0</v>
      </c>
      <c r="L171" s="7">
        <f t="shared" si="532"/>
        <v>0</v>
      </c>
      <c r="M171" s="7">
        <f t="shared" si="533"/>
        <v>0</v>
      </c>
      <c r="N171" s="7">
        <f t="shared" si="534"/>
        <v>0</v>
      </c>
      <c r="O171" s="7">
        <f t="shared" si="535"/>
        <v>0</v>
      </c>
      <c r="P171" s="7">
        <f t="shared" si="536"/>
        <v>0</v>
      </c>
      <c r="Q171" s="43" t="s">
        <v>90</v>
      </c>
      <c r="R171" s="7">
        <f t="shared" si="537"/>
        <v>0</v>
      </c>
      <c r="S171" s="7">
        <f t="shared" si="538"/>
        <v>0</v>
      </c>
      <c r="T171" s="8">
        <f t="shared" si="539"/>
        <v>0</v>
      </c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:29" s="77" customFormat="1" ht="24" x14ac:dyDescent="0.25">
      <c r="A172" s="49" t="s">
        <v>501</v>
      </c>
      <c r="B172" s="41" t="s">
        <v>175</v>
      </c>
      <c r="C172" s="69">
        <v>598</v>
      </c>
      <c r="D172" s="67" t="s">
        <v>226</v>
      </c>
      <c r="E172" s="6" t="s">
        <v>31</v>
      </c>
      <c r="F172" s="6" t="s">
        <v>502</v>
      </c>
      <c r="G172" s="42">
        <v>1293</v>
      </c>
      <c r="H172" s="7"/>
      <c r="I172" s="7"/>
      <c r="J172" s="7">
        <f t="shared" si="530"/>
        <v>0</v>
      </c>
      <c r="K172" s="7">
        <f t="shared" si="531"/>
        <v>0</v>
      </c>
      <c r="L172" s="7">
        <f t="shared" si="532"/>
        <v>0</v>
      </c>
      <c r="M172" s="7">
        <f t="shared" si="533"/>
        <v>0</v>
      </c>
      <c r="N172" s="7">
        <f t="shared" si="534"/>
        <v>0</v>
      </c>
      <c r="O172" s="7">
        <f t="shared" si="535"/>
        <v>0</v>
      </c>
      <c r="P172" s="7">
        <f t="shared" si="536"/>
        <v>0</v>
      </c>
      <c r="Q172" s="43" t="s">
        <v>90</v>
      </c>
      <c r="R172" s="7">
        <f t="shared" si="537"/>
        <v>0</v>
      </c>
      <c r="S172" s="7">
        <f t="shared" si="538"/>
        <v>0</v>
      </c>
      <c r="T172" s="8">
        <f t="shared" si="539"/>
        <v>0</v>
      </c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:29" s="77" customFormat="1" ht="48" x14ac:dyDescent="0.25">
      <c r="A173" s="49" t="s">
        <v>503</v>
      </c>
      <c r="B173" s="41" t="s">
        <v>82</v>
      </c>
      <c r="C173" s="69">
        <v>101867</v>
      </c>
      <c r="D173" s="67" t="s">
        <v>47</v>
      </c>
      <c r="E173" s="6" t="s">
        <v>32</v>
      </c>
      <c r="F173" s="6" t="s">
        <v>504</v>
      </c>
      <c r="G173" s="42">
        <v>56.112000000000002</v>
      </c>
      <c r="H173" s="7"/>
      <c r="I173" s="7"/>
      <c r="J173" s="7">
        <f t="shared" si="530"/>
        <v>0</v>
      </c>
      <c r="K173" s="7">
        <f t="shared" si="531"/>
        <v>0</v>
      </c>
      <c r="L173" s="7">
        <f t="shared" si="532"/>
        <v>0</v>
      </c>
      <c r="M173" s="7">
        <f t="shared" si="533"/>
        <v>0</v>
      </c>
      <c r="N173" s="7">
        <f t="shared" si="534"/>
        <v>0</v>
      </c>
      <c r="O173" s="7">
        <f t="shared" si="535"/>
        <v>0</v>
      </c>
      <c r="P173" s="7">
        <f t="shared" si="536"/>
        <v>0</v>
      </c>
      <c r="Q173" s="43" t="s">
        <v>90</v>
      </c>
      <c r="R173" s="7">
        <f t="shared" si="537"/>
        <v>0</v>
      </c>
      <c r="S173" s="7">
        <f t="shared" si="538"/>
        <v>0</v>
      </c>
      <c r="T173" s="8">
        <f t="shared" si="539"/>
        <v>0</v>
      </c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:29" s="77" customFormat="1" ht="24" x14ac:dyDescent="0.25">
      <c r="A174" s="49" t="s">
        <v>505</v>
      </c>
      <c r="B174" s="41" t="s">
        <v>175</v>
      </c>
      <c r="C174" s="69">
        <v>638</v>
      </c>
      <c r="D174" s="67" t="s">
        <v>362</v>
      </c>
      <c r="E174" s="6" t="s">
        <v>32</v>
      </c>
      <c r="F174" s="6" t="s">
        <v>506</v>
      </c>
      <c r="G174" s="42">
        <v>6.52</v>
      </c>
      <c r="H174" s="7"/>
      <c r="I174" s="7"/>
      <c r="J174" s="7">
        <f t="shared" si="530"/>
        <v>0</v>
      </c>
      <c r="K174" s="7">
        <f t="shared" si="531"/>
        <v>0</v>
      </c>
      <c r="L174" s="7">
        <f t="shared" si="532"/>
        <v>0</v>
      </c>
      <c r="M174" s="7">
        <f t="shared" si="533"/>
        <v>0</v>
      </c>
      <c r="N174" s="7">
        <f t="shared" si="534"/>
        <v>0</v>
      </c>
      <c r="O174" s="7">
        <f t="shared" si="535"/>
        <v>0</v>
      </c>
      <c r="P174" s="7">
        <f t="shared" si="536"/>
        <v>0</v>
      </c>
      <c r="Q174" s="43" t="s">
        <v>90</v>
      </c>
      <c r="R174" s="7">
        <f t="shared" si="537"/>
        <v>0</v>
      </c>
      <c r="S174" s="7">
        <f t="shared" si="538"/>
        <v>0</v>
      </c>
      <c r="T174" s="8">
        <f t="shared" si="539"/>
        <v>0</v>
      </c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:29" s="77" customFormat="1" x14ac:dyDescent="0.25">
      <c r="A175" s="22"/>
      <c r="B175" s="22"/>
      <c r="C175" s="11"/>
      <c r="D175" s="34"/>
      <c r="E175" s="11"/>
      <c r="F175" s="11"/>
      <c r="G175" s="12"/>
      <c r="H175" s="16"/>
      <c r="I175" s="16"/>
      <c r="J175" s="16"/>
      <c r="K175" s="16"/>
      <c r="L175" s="16"/>
      <c r="M175" s="16"/>
      <c r="N175" s="14"/>
      <c r="O175" s="14"/>
      <c r="P175" s="14"/>
      <c r="Q175" s="14"/>
      <c r="R175" s="14"/>
      <c r="S175" s="14"/>
      <c r="T175" s="15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:29" s="77" customFormat="1" x14ac:dyDescent="0.25">
      <c r="A176" s="44">
        <v>10</v>
      </c>
      <c r="B176" s="70"/>
      <c r="C176" s="71"/>
      <c r="D176" s="47" t="s">
        <v>507</v>
      </c>
      <c r="E176" s="72"/>
      <c r="F176" s="72"/>
      <c r="G176" s="73"/>
      <c r="H176" s="73"/>
      <c r="I176" s="73"/>
      <c r="J176" s="74"/>
      <c r="K176" s="76">
        <f>SUM(K177:K178)</f>
        <v>0</v>
      </c>
      <c r="L176" s="76">
        <f t="shared" ref="L176" si="540">SUM(L177:L178)</f>
        <v>0</v>
      </c>
      <c r="M176" s="76">
        <f t="shared" ref="M176" si="541">SUM(M177:M178)</f>
        <v>0</v>
      </c>
      <c r="N176" s="75"/>
      <c r="O176" s="75"/>
      <c r="P176" s="75"/>
      <c r="Q176" s="75"/>
      <c r="R176" s="76">
        <f>SUM(R177:R178)</f>
        <v>0</v>
      </c>
      <c r="S176" s="76">
        <f t="shared" ref="S176:T176" si="542">SUM(S177:S178)</f>
        <v>0</v>
      </c>
      <c r="T176" s="76">
        <f t="shared" si="542"/>
        <v>0</v>
      </c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:29" ht="36" x14ac:dyDescent="0.25">
      <c r="A177" s="49" t="s">
        <v>124</v>
      </c>
      <c r="B177" s="41" t="s">
        <v>82</v>
      </c>
      <c r="C177" s="69">
        <v>97086</v>
      </c>
      <c r="D177" s="67" t="s">
        <v>74</v>
      </c>
      <c r="E177" s="6" t="s">
        <v>32</v>
      </c>
      <c r="F177" s="6" t="s">
        <v>114</v>
      </c>
      <c r="G177" s="42">
        <v>0.44</v>
      </c>
      <c r="H177" s="7"/>
      <c r="I177" s="7"/>
      <c r="J177" s="7">
        <f t="shared" ref="J177" si="543">ROUND((I177+H177),2)</f>
        <v>0</v>
      </c>
      <c r="K177" s="7">
        <f t="shared" ref="K177" si="544">ROUND((H177*G177),2)</f>
        <v>0</v>
      </c>
      <c r="L177" s="7">
        <f t="shared" ref="L177" si="545">ROUND((I177*G177),2)</f>
        <v>0</v>
      </c>
      <c r="M177" s="7">
        <f t="shared" ref="M177" si="546">ROUND((L177+K177),2)</f>
        <v>0</v>
      </c>
      <c r="N177" s="7">
        <f t="shared" ref="N177" si="547">ROUND((IF(Q177="BDI 1",((1+($T$3/100))*H177),((1+($T$4/100))*H177))),2)</f>
        <v>0</v>
      </c>
      <c r="O177" s="7">
        <f t="shared" ref="O177" si="548">ROUND((IF(Q177="BDI 1",((1+($T$3/100))*I177),((1+($T$4/100))*I177))),2)</f>
        <v>0</v>
      </c>
      <c r="P177" s="7">
        <f t="shared" ref="P177" si="549">ROUND((N177+O177),2)</f>
        <v>0</v>
      </c>
      <c r="Q177" s="43" t="s">
        <v>90</v>
      </c>
      <c r="R177" s="7">
        <f t="shared" ref="R177" si="550">ROUND(N177*G177,2)</f>
        <v>0</v>
      </c>
      <c r="S177" s="7">
        <f t="shared" ref="S177" si="551">ROUND(O177*G177,2)</f>
        <v>0</v>
      </c>
      <c r="T177" s="8">
        <f t="shared" ref="T177" si="552">ROUND(R177+S177,2)</f>
        <v>0</v>
      </c>
    </row>
    <row r="178" spans="1:29" ht="36" x14ac:dyDescent="0.25">
      <c r="A178" s="49" t="s">
        <v>125</v>
      </c>
      <c r="B178" s="41" t="s">
        <v>82</v>
      </c>
      <c r="C178" s="68">
        <v>97096</v>
      </c>
      <c r="D178" s="67" t="s">
        <v>75</v>
      </c>
      <c r="E178" s="6" t="s">
        <v>34</v>
      </c>
      <c r="F178" s="6" t="s">
        <v>131</v>
      </c>
      <c r="G178" s="42">
        <v>1.0880000000000001</v>
      </c>
      <c r="H178" s="7"/>
      <c r="I178" s="7"/>
      <c r="J178" s="7">
        <f t="shared" ref="J178" si="553">ROUND((I178+H178),2)</f>
        <v>0</v>
      </c>
      <c r="K178" s="7">
        <f t="shared" ref="K178" si="554">ROUND((H178*G178),2)</f>
        <v>0</v>
      </c>
      <c r="L178" s="7">
        <f t="shared" ref="L178" si="555">ROUND((I178*G178),2)</f>
        <v>0</v>
      </c>
      <c r="M178" s="7">
        <f t="shared" ref="M178" si="556">ROUND((L178+K178),2)</f>
        <v>0</v>
      </c>
      <c r="N178" s="7">
        <f t="shared" ref="N178" si="557">ROUND((IF(Q178="BDI 1",((1+($T$3/100))*H178),((1+($T$4/100))*H178))),2)</f>
        <v>0</v>
      </c>
      <c r="O178" s="7">
        <f t="shared" ref="O178" si="558">ROUND((IF(Q178="BDI 1",((1+($T$3/100))*I178),((1+($T$4/100))*I178))),2)</f>
        <v>0</v>
      </c>
      <c r="P178" s="7">
        <f t="shared" ref="P178" si="559">ROUND((N178+O178),2)</f>
        <v>0</v>
      </c>
      <c r="Q178" s="43" t="s">
        <v>90</v>
      </c>
      <c r="R178" s="7">
        <f t="shared" ref="R178" si="560">ROUND(N178*G178,2)</f>
        <v>0</v>
      </c>
      <c r="S178" s="7">
        <f t="shared" ref="S178" si="561">ROUND(O178*G178,2)</f>
        <v>0</v>
      </c>
      <c r="T178" s="8">
        <f t="shared" ref="T178" si="562">ROUND(R178+S178,2)</f>
        <v>0</v>
      </c>
    </row>
    <row r="179" spans="1:29" x14ac:dyDescent="0.25">
      <c r="A179" s="22"/>
      <c r="B179" s="22"/>
      <c r="C179" s="11"/>
      <c r="D179" s="34"/>
      <c r="E179" s="11"/>
      <c r="F179" s="11"/>
      <c r="G179" s="12"/>
      <c r="H179" s="16"/>
      <c r="I179" s="16"/>
      <c r="J179" s="16"/>
      <c r="K179" s="16"/>
      <c r="L179" s="16"/>
      <c r="M179" s="16"/>
      <c r="N179" s="14"/>
      <c r="O179" s="14"/>
      <c r="P179" s="14"/>
      <c r="Q179" s="14"/>
      <c r="R179" s="14"/>
      <c r="S179" s="14"/>
      <c r="T179" s="15"/>
    </row>
    <row r="180" spans="1:29" s="77" customFormat="1" x14ac:dyDescent="0.25">
      <c r="A180" s="44">
        <v>11</v>
      </c>
      <c r="B180" s="70"/>
      <c r="C180" s="71"/>
      <c r="D180" s="47" t="s">
        <v>508</v>
      </c>
      <c r="E180" s="72"/>
      <c r="F180" s="72"/>
      <c r="G180" s="73"/>
      <c r="H180" s="73"/>
      <c r="I180" s="73"/>
      <c r="J180" s="74"/>
      <c r="K180" s="76">
        <f>ROUND(SUM(K181:K181),2)</f>
        <v>0</v>
      </c>
      <c r="L180" s="76">
        <f>ROUND(SUM(L181:L181),2)</f>
        <v>0</v>
      </c>
      <c r="M180" s="76">
        <f>ROUND(SUM(M181:M181),2)</f>
        <v>0</v>
      </c>
      <c r="N180" s="75"/>
      <c r="O180" s="75"/>
      <c r="P180" s="75"/>
      <c r="Q180" s="75"/>
      <c r="R180" s="76">
        <f>ROUND(SUM(R181:R181),2)</f>
        <v>0</v>
      </c>
      <c r="S180" s="76">
        <f>ROUND(SUM(S181:S181),2)</f>
        <v>0</v>
      </c>
      <c r="T180" s="76">
        <f>ROUND(SUM(T181:T181),2)</f>
        <v>0</v>
      </c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:29" s="77" customFormat="1" ht="36" x14ac:dyDescent="0.25">
      <c r="A181" s="49" t="s">
        <v>95</v>
      </c>
      <c r="B181" s="41" t="s">
        <v>82</v>
      </c>
      <c r="C181" s="69">
        <v>98575</v>
      </c>
      <c r="D181" s="67" t="s">
        <v>149</v>
      </c>
      <c r="E181" s="6" t="s">
        <v>35</v>
      </c>
      <c r="F181" s="6" t="s">
        <v>114</v>
      </c>
      <c r="G181" s="42">
        <v>3.1</v>
      </c>
      <c r="H181" s="7"/>
      <c r="I181" s="7"/>
      <c r="J181" s="7">
        <f t="shared" ref="J181" si="563">ROUND((I181+H181),2)</f>
        <v>0</v>
      </c>
      <c r="K181" s="7">
        <f t="shared" ref="K181" si="564">ROUND((H181*G181),2)</f>
        <v>0</v>
      </c>
      <c r="L181" s="7">
        <f t="shared" ref="L181" si="565">ROUND((I181*G181),2)</f>
        <v>0</v>
      </c>
      <c r="M181" s="7">
        <f t="shared" ref="M181" si="566">ROUND((L181+K181),2)</f>
        <v>0</v>
      </c>
      <c r="N181" s="7">
        <f t="shared" ref="N181" si="567">ROUND((IF(Q181="BDI 1",((1+($T$3/100))*H181),((1+($T$4/100))*H181))),2)</f>
        <v>0</v>
      </c>
      <c r="O181" s="7">
        <f t="shared" ref="O181" si="568">ROUND((IF(Q181="BDI 1",((1+($T$3/100))*I181),((1+($T$4/100))*I181))),2)</f>
        <v>0</v>
      </c>
      <c r="P181" s="7">
        <f t="shared" ref="P181" si="569">ROUND((N181+O181),2)</f>
        <v>0</v>
      </c>
      <c r="Q181" s="43" t="s">
        <v>90</v>
      </c>
      <c r="R181" s="7">
        <f t="shared" ref="R181" si="570">ROUND(N181*G181,2)</f>
        <v>0</v>
      </c>
      <c r="S181" s="7">
        <f t="shared" ref="S181" si="571">ROUND(O181*G181,2)</f>
        <v>0</v>
      </c>
      <c r="T181" s="8">
        <f t="shared" ref="T181" si="572">ROUND(R181+S181,2)</f>
        <v>0</v>
      </c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:29" s="77" customFormat="1" x14ac:dyDescent="0.25">
      <c r="A182" s="22"/>
      <c r="B182" s="22"/>
      <c r="C182" s="11"/>
      <c r="D182" s="34"/>
      <c r="E182" s="11"/>
      <c r="F182" s="11"/>
      <c r="G182" s="12"/>
      <c r="H182" s="16"/>
      <c r="I182" s="16"/>
      <c r="J182" s="16"/>
      <c r="K182" s="16"/>
      <c r="L182" s="16"/>
      <c r="M182" s="16"/>
      <c r="N182" s="14"/>
      <c r="O182" s="14"/>
      <c r="P182" s="14"/>
      <c r="Q182" s="14"/>
      <c r="R182" s="14"/>
      <c r="S182" s="14"/>
      <c r="T182" s="15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:29" s="77" customFormat="1" x14ac:dyDescent="0.25">
      <c r="A183" s="44">
        <v>12</v>
      </c>
      <c r="B183" s="70"/>
      <c r="C183" s="71"/>
      <c r="D183" s="47" t="s">
        <v>509</v>
      </c>
      <c r="E183" s="72"/>
      <c r="F183" s="72"/>
      <c r="G183" s="73"/>
      <c r="H183" s="73"/>
      <c r="I183" s="73"/>
      <c r="J183" s="74"/>
      <c r="K183" s="76">
        <f>ROUND(SUM(K184:K187),2)</f>
        <v>0</v>
      </c>
      <c r="L183" s="76">
        <f t="shared" ref="L183:M183" si="573">ROUND(SUM(L184:L187),2)</f>
        <v>0</v>
      </c>
      <c r="M183" s="76">
        <f t="shared" si="573"/>
        <v>0</v>
      </c>
      <c r="N183" s="75"/>
      <c r="O183" s="75"/>
      <c r="P183" s="75"/>
      <c r="Q183" s="75"/>
      <c r="R183" s="76">
        <f t="shared" ref="R183" si="574">ROUND(SUM(R184:R187),2)</f>
        <v>0</v>
      </c>
      <c r="S183" s="76">
        <f t="shared" ref="S183" si="575">ROUND(SUM(S184:S187),2)</f>
        <v>0</v>
      </c>
      <c r="T183" s="76">
        <f t="shared" ref="T183" si="576">ROUND(SUM(T184:T187),2)</f>
        <v>0</v>
      </c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:29" ht="36" customHeight="1" x14ac:dyDescent="0.25">
      <c r="A184" s="49" t="s">
        <v>101</v>
      </c>
      <c r="B184" s="41" t="s">
        <v>82</v>
      </c>
      <c r="C184" s="69">
        <v>100717</v>
      </c>
      <c r="D184" s="67" t="s">
        <v>37</v>
      </c>
      <c r="E184" s="6" t="s">
        <v>32</v>
      </c>
      <c r="F184" s="6" t="s">
        <v>114</v>
      </c>
      <c r="G184" s="42">
        <v>3.53</v>
      </c>
      <c r="H184" s="7"/>
      <c r="I184" s="7"/>
      <c r="J184" s="7">
        <f t="shared" ref="J184" si="577">ROUND((I184+H184),2)</f>
        <v>0</v>
      </c>
      <c r="K184" s="7">
        <f t="shared" ref="K184" si="578">ROUND((H184*G184),2)</f>
        <v>0</v>
      </c>
      <c r="L184" s="7">
        <f t="shared" ref="L184" si="579">ROUND((I184*G184),2)</f>
        <v>0</v>
      </c>
      <c r="M184" s="7">
        <f t="shared" ref="M184" si="580">ROUND((L184+K184),2)</f>
        <v>0</v>
      </c>
      <c r="N184" s="7">
        <f t="shared" ref="N184" si="581">ROUND((IF(Q184="BDI 1",((1+($T$3/100))*H184),((1+($T$4/100))*H184))),2)</f>
        <v>0</v>
      </c>
      <c r="O184" s="7">
        <f t="shared" ref="O184" si="582">ROUND((IF(Q184="BDI 1",((1+($T$3/100))*I184),((1+($T$4/100))*I184))),2)</f>
        <v>0</v>
      </c>
      <c r="P184" s="7">
        <f t="shared" ref="P184" si="583">ROUND((N184+O184),2)</f>
        <v>0</v>
      </c>
      <c r="Q184" s="43" t="s">
        <v>90</v>
      </c>
      <c r="R184" s="7">
        <f t="shared" ref="R184" si="584">ROUND(N184*G184,2)</f>
        <v>0</v>
      </c>
      <c r="S184" s="7">
        <f t="shared" ref="S184" si="585">ROUND(O184*G184,2)</f>
        <v>0</v>
      </c>
      <c r="T184" s="8">
        <f t="shared" ref="T184" si="586">ROUND(R184+S184,2)</f>
        <v>0</v>
      </c>
    </row>
    <row r="185" spans="1:29" s="77" customFormat="1" ht="36" x14ac:dyDescent="0.25">
      <c r="A185" s="49" t="s">
        <v>102</v>
      </c>
      <c r="B185" s="41" t="s">
        <v>82</v>
      </c>
      <c r="C185" s="69">
        <v>100720</v>
      </c>
      <c r="D185" s="67" t="s">
        <v>38</v>
      </c>
      <c r="E185" s="6" t="s">
        <v>32</v>
      </c>
      <c r="F185" s="6" t="s">
        <v>229</v>
      </c>
      <c r="G185" s="42">
        <v>3.53</v>
      </c>
      <c r="H185" s="7"/>
      <c r="I185" s="7"/>
      <c r="J185" s="7">
        <f t="shared" ref="J185:J186" si="587">ROUND((I185+H185),2)</f>
        <v>0</v>
      </c>
      <c r="K185" s="7">
        <f t="shared" ref="K185:K186" si="588">ROUND((H185*G185),2)</f>
        <v>0</v>
      </c>
      <c r="L185" s="7">
        <f t="shared" ref="L185:L186" si="589">ROUND((I185*G185),2)</f>
        <v>0</v>
      </c>
      <c r="M185" s="7">
        <f t="shared" ref="M185:M186" si="590">ROUND((L185+K185),2)</f>
        <v>0</v>
      </c>
      <c r="N185" s="7">
        <f t="shared" ref="N185:N186" si="591">ROUND((IF(Q185="BDI 1",((1+($T$3/100))*H185),((1+($T$4/100))*H185))),2)</f>
        <v>0</v>
      </c>
      <c r="O185" s="7">
        <f t="shared" ref="O185:O186" si="592">ROUND((IF(Q185="BDI 1",((1+($T$3/100))*I185),((1+($T$4/100))*I185))),2)</f>
        <v>0</v>
      </c>
      <c r="P185" s="7">
        <f t="shared" ref="P185:P186" si="593">ROUND((N185+O185),2)</f>
        <v>0</v>
      </c>
      <c r="Q185" s="43" t="s">
        <v>90</v>
      </c>
      <c r="R185" s="7">
        <f t="shared" ref="R185:R186" si="594">ROUND(N185*G185,2)</f>
        <v>0</v>
      </c>
      <c r="S185" s="7">
        <f t="shared" ref="S185:S186" si="595">ROUND(O185*G185,2)</f>
        <v>0</v>
      </c>
      <c r="T185" s="8">
        <f t="shared" ref="T185:T186" si="596">ROUND(R185+S185,2)</f>
        <v>0</v>
      </c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:29" s="77" customFormat="1" ht="24" x14ac:dyDescent="0.25">
      <c r="A186" s="49" t="s">
        <v>126</v>
      </c>
      <c r="B186" s="41" t="s">
        <v>175</v>
      </c>
      <c r="C186" s="69">
        <v>1181</v>
      </c>
      <c r="D186" s="67" t="s">
        <v>363</v>
      </c>
      <c r="E186" s="6" t="s">
        <v>35</v>
      </c>
      <c r="F186" s="6" t="s">
        <v>230</v>
      </c>
      <c r="G186" s="42">
        <v>11.25</v>
      </c>
      <c r="H186" s="7"/>
      <c r="I186" s="7"/>
      <c r="J186" s="7">
        <f t="shared" si="587"/>
        <v>0</v>
      </c>
      <c r="K186" s="7">
        <f t="shared" si="588"/>
        <v>0</v>
      </c>
      <c r="L186" s="7">
        <f t="shared" si="589"/>
        <v>0</v>
      </c>
      <c r="M186" s="7">
        <f t="shared" si="590"/>
        <v>0</v>
      </c>
      <c r="N186" s="7">
        <f t="shared" si="591"/>
        <v>0</v>
      </c>
      <c r="O186" s="7">
        <f t="shared" si="592"/>
        <v>0</v>
      </c>
      <c r="P186" s="7">
        <f t="shared" si="593"/>
        <v>0</v>
      </c>
      <c r="Q186" s="43" t="s">
        <v>90</v>
      </c>
      <c r="R186" s="7">
        <f t="shared" si="594"/>
        <v>0</v>
      </c>
      <c r="S186" s="7">
        <f t="shared" si="595"/>
        <v>0</v>
      </c>
      <c r="T186" s="8">
        <f t="shared" si="596"/>
        <v>0</v>
      </c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:29" s="77" customFormat="1" ht="48" x14ac:dyDescent="0.25">
      <c r="A187" s="49" t="s">
        <v>234</v>
      </c>
      <c r="B187" s="41" t="s">
        <v>82</v>
      </c>
      <c r="C187" s="69">
        <v>100744</v>
      </c>
      <c r="D187" s="67" t="s">
        <v>40</v>
      </c>
      <c r="E187" s="6" t="s">
        <v>32</v>
      </c>
      <c r="F187" s="6" t="s">
        <v>254</v>
      </c>
      <c r="G187" s="42">
        <v>3.53</v>
      </c>
      <c r="H187" s="7"/>
      <c r="I187" s="7"/>
      <c r="J187" s="7">
        <f t="shared" ref="J187" si="597">ROUND((I187+H187),2)</f>
        <v>0</v>
      </c>
      <c r="K187" s="7">
        <f t="shared" ref="K187" si="598">ROUND((H187*G187),2)</f>
        <v>0</v>
      </c>
      <c r="L187" s="7">
        <f t="shared" ref="L187" si="599">ROUND((I187*G187),2)</f>
        <v>0</v>
      </c>
      <c r="M187" s="7">
        <f t="shared" ref="M187" si="600">ROUND((L187+K187),2)</f>
        <v>0</v>
      </c>
      <c r="N187" s="7">
        <f t="shared" ref="N187" si="601">ROUND((IF(Q187="BDI 1",((1+($T$3/100))*H187),((1+($T$4/100))*H187))),2)</f>
        <v>0</v>
      </c>
      <c r="O187" s="7">
        <f t="shared" ref="O187" si="602">ROUND((IF(Q187="BDI 1",((1+($T$3/100))*I187),((1+($T$4/100))*I187))),2)</f>
        <v>0</v>
      </c>
      <c r="P187" s="7">
        <f t="shared" ref="P187" si="603">ROUND((N187+O187),2)</f>
        <v>0</v>
      </c>
      <c r="Q187" s="43" t="s">
        <v>90</v>
      </c>
      <c r="R187" s="7">
        <f t="shared" ref="R187" si="604">ROUND(N187*G187,2)</f>
        <v>0</v>
      </c>
      <c r="S187" s="7">
        <f t="shared" ref="S187" si="605">ROUND(O187*G187,2)</f>
        <v>0</v>
      </c>
      <c r="T187" s="8">
        <f t="shared" ref="T187" si="606">ROUND(R187+S187,2)</f>
        <v>0</v>
      </c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:29" s="77" customFormat="1" x14ac:dyDescent="0.25">
      <c r="A188" s="22"/>
      <c r="B188" s="22"/>
      <c r="C188" s="11"/>
      <c r="D188" s="34"/>
      <c r="E188" s="11"/>
      <c r="F188" s="11"/>
      <c r="G188" s="12"/>
      <c r="H188" s="16"/>
      <c r="I188" s="16"/>
      <c r="J188" s="16"/>
      <c r="K188" s="16"/>
      <c r="L188" s="16"/>
      <c r="M188" s="16"/>
      <c r="N188" s="14"/>
      <c r="O188" s="14"/>
      <c r="P188" s="14"/>
      <c r="Q188" s="14"/>
      <c r="R188" s="14"/>
      <c r="S188" s="14"/>
      <c r="T188" s="15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:29" s="77" customFormat="1" x14ac:dyDescent="0.25">
      <c r="A189" s="44">
        <v>13</v>
      </c>
      <c r="B189" s="70"/>
      <c r="C189" s="71"/>
      <c r="D189" s="47" t="s">
        <v>510</v>
      </c>
      <c r="E189" s="72"/>
      <c r="F189" s="72"/>
      <c r="G189" s="73"/>
      <c r="H189" s="73"/>
      <c r="I189" s="73"/>
      <c r="J189" s="74"/>
      <c r="K189" s="76">
        <f>ROUND((SUM(K190:K193)),2)</f>
        <v>0</v>
      </c>
      <c r="L189" s="76">
        <f>ROUND((SUM(L190:L193)),2)</f>
        <v>0</v>
      </c>
      <c r="M189" s="76">
        <f>ROUND((SUM(M190:M193)),2)</f>
        <v>0</v>
      </c>
      <c r="N189" s="75"/>
      <c r="O189" s="75"/>
      <c r="P189" s="75"/>
      <c r="Q189" s="75"/>
      <c r="R189" s="76">
        <f>ROUND((SUM(R190:R193)),2)</f>
        <v>0</v>
      </c>
      <c r="S189" s="76">
        <f>ROUND((SUM(S190:S193)),2)</f>
        <v>0</v>
      </c>
      <c r="T189" s="76">
        <f>ROUND((SUM(T190:T193)),2)</f>
        <v>0</v>
      </c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:29" ht="24" x14ac:dyDescent="0.25">
      <c r="A190" s="49" t="s">
        <v>235</v>
      </c>
      <c r="B190" s="41" t="s">
        <v>82</v>
      </c>
      <c r="C190" s="69">
        <v>97631</v>
      </c>
      <c r="D190" s="67" t="s">
        <v>153</v>
      </c>
      <c r="E190" s="6" t="s">
        <v>32</v>
      </c>
      <c r="F190" s="6" t="s">
        <v>122</v>
      </c>
      <c r="G190" s="42">
        <v>1.43</v>
      </c>
      <c r="H190" s="7"/>
      <c r="I190" s="7"/>
      <c r="J190" s="7">
        <f t="shared" ref="J190:J191" si="607">ROUND((I190+H190),2)</f>
        <v>0</v>
      </c>
      <c r="K190" s="7">
        <f t="shared" ref="K190:K191" si="608">ROUND((H190*G190),2)</f>
        <v>0</v>
      </c>
      <c r="L190" s="7">
        <f t="shared" ref="L190:L191" si="609">ROUND((I190*G190),2)</f>
        <v>0</v>
      </c>
      <c r="M190" s="7">
        <f t="shared" ref="M190:M191" si="610">ROUND((L190+K190),2)</f>
        <v>0</v>
      </c>
      <c r="N190" s="7">
        <f t="shared" ref="N190:N191" si="611">ROUND((IF(Q190="BDI 1",((1+($T$3/100))*H190),((1+($T$4/100))*H190))),2)</f>
        <v>0</v>
      </c>
      <c r="O190" s="7">
        <f t="shared" ref="O190:O191" si="612">ROUND((IF(Q190="BDI 1",((1+($T$3/100))*I190),((1+($T$4/100))*I190))),2)</f>
        <v>0</v>
      </c>
      <c r="P190" s="7">
        <f t="shared" ref="P190:P191" si="613">ROUND((N190+O190),2)</f>
        <v>0</v>
      </c>
      <c r="Q190" s="43" t="s">
        <v>90</v>
      </c>
      <c r="R190" s="7">
        <f t="shared" ref="R190:R191" si="614">ROUND(N190*G190,2)</f>
        <v>0</v>
      </c>
      <c r="S190" s="7">
        <f t="shared" ref="S190:S191" si="615">ROUND(O190*G190,2)</f>
        <v>0</v>
      </c>
      <c r="T190" s="8">
        <f t="shared" ref="T190:T191" si="616">ROUND(R190+S190,2)</f>
        <v>0</v>
      </c>
    </row>
    <row r="191" spans="1:29" ht="20.25" customHeight="1" x14ac:dyDescent="0.25">
      <c r="A191" s="49" t="s">
        <v>236</v>
      </c>
      <c r="B191" s="41" t="s">
        <v>175</v>
      </c>
      <c r="C191" s="68">
        <v>696</v>
      </c>
      <c r="D191" s="67" t="s">
        <v>364</v>
      </c>
      <c r="E191" s="6" t="s">
        <v>35</v>
      </c>
      <c r="F191" s="6" t="s">
        <v>140</v>
      </c>
      <c r="G191" s="42">
        <v>2.2000000000000002</v>
      </c>
      <c r="H191" s="7"/>
      <c r="I191" s="7"/>
      <c r="J191" s="7">
        <f t="shared" si="607"/>
        <v>0</v>
      </c>
      <c r="K191" s="7">
        <f t="shared" si="608"/>
        <v>0</v>
      </c>
      <c r="L191" s="7">
        <f t="shared" si="609"/>
        <v>0</v>
      </c>
      <c r="M191" s="7">
        <f t="shared" si="610"/>
        <v>0</v>
      </c>
      <c r="N191" s="7">
        <f t="shared" si="611"/>
        <v>0</v>
      </c>
      <c r="O191" s="7">
        <f t="shared" si="612"/>
        <v>0</v>
      </c>
      <c r="P191" s="7">
        <f t="shared" si="613"/>
        <v>0</v>
      </c>
      <c r="Q191" s="43" t="s">
        <v>90</v>
      </c>
      <c r="R191" s="7">
        <f t="shared" si="614"/>
        <v>0</v>
      </c>
      <c r="S191" s="7">
        <f t="shared" si="615"/>
        <v>0</v>
      </c>
      <c r="T191" s="8">
        <f t="shared" si="616"/>
        <v>0</v>
      </c>
    </row>
    <row r="192" spans="1:29" ht="48" x14ac:dyDescent="0.25">
      <c r="A192" s="49" t="s">
        <v>237</v>
      </c>
      <c r="B192" s="41" t="s">
        <v>82</v>
      </c>
      <c r="C192" s="68">
        <v>87905</v>
      </c>
      <c r="D192" s="67" t="s">
        <v>243</v>
      </c>
      <c r="E192" s="6" t="s">
        <v>32</v>
      </c>
      <c r="F192" s="6" t="s">
        <v>115</v>
      </c>
      <c r="G192" s="42">
        <v>1.43</v>
      </c>
      <c r="H192" s="7"/>
      <c r="I192" s="7"/>
      <c r="J192" s="7">
        <f t="shared" ref="J192" si="617">ROUND((I192+H192),2)</f>
        <v>0</v>
      </c>
      <c r="K192" s="7">
        <f t="shared" ref="K192" si="618">ROUND((H192*G192),2)</f>
        <v>0</v>
      </c>
      <c r="L192" s="7">
        <f t="shared" ref="L192" si="619">ROUND((I192*G192),2)</f>
        <v>0</v>
      </c>
      <c r="M192" s="7">
        <f t="shared" ref="M192" si="620">ROUND((L192+K192),2)</f>
        <v>0</v>
      </c>
      <c r="N192" s="7">
        <f t="shared" ref="N192" si="621">ROUND((IF(Q192="BDI 1",((1+($T$3/100))*H192),((1+($T$4/100))*H192))),2)</f>
        <v>0</v>
      </c>
      <c r="O192" s="7">
        <f t="shared" ref="O192" si="622">ROUND((IF(Q192="BDI 1",((1+($T$3/100))*I192),((1+($T$4/100))*I192))),2)</f>
        <v>0</v>
      </c>
      <c r="P192" s="7">
        <f t="shared" ref="P192" si="623">ROUND((N192+O192),2)</f>
        <v>0</v>
      </c>
      <c r="Q192" s="43" t="s">
        <v>90</v>
      </c>
      <c r="R192" s="7">
        <f t="shared" ref="R192" si="624">ROUND(N192*G192,2)</f>
        <v>0</v>
      </c>
      <c r="S192" s="7">
        <f t="shared" ref="S192" si="625">ROUND(O192*G192,2)</f>
        <v>0</v>
      </c>
      <c r="T192" s="8">
        <f t="shared" ref="T192" si="626">ROUND(R192+S192,2)</f>
        <v>0</v>
      </c>
    </row>
    <row r="193" spans="1:29" ht="48" x14ac:dyDescent="0.25">
      <c r="A193" s="49" t="s">
        <v>238</v>
      </c>
      <c r="B193" s="41" t="s">
        <v>82</v>
      </c>
      <c r="C193" s="68">
        <v>87549</v>
      </c>
      <c r="D193" s="67" t="s">
        <v>166</v>
      </c>
      <c r="E193" s="6" t="s">
        <v>32</v>
      </c>
      <c r="F193" s="6" t="s">
        <v>132</v>
      </c>
      <c r="G193" s="42">
        <v>1.43</v>
      </c>
      <c r="H193" s="7"/>
      <c r="I193" s="7"/>
      <c r="J193" s="7">
        <f t="shared" ref="J193" si="627">ROUND((I193+H193),2)</f>
        <v>0</v>
      </c>
      <c r="K193" s="7">
        <f t="shared" ref="K193" si="628">ROUND((H193*G193),2)</f>
        <v>0</v>
      </c>
      <c r="L193" s="7">
        <f t="shared" ref="L193" si="629">ROUND((I193*G193),2)</f>
        <v>0</v>
      </c>
      <c r="M193" s="7">
        <f t="shared" ref="M193" si="630">ROUND((L193+K193),2)</f>
        <v>0</v>
      </c>
      <c r="N193" s="7">
        <f t="shared" ref="N193" si="631">ROUND((IF(Q193="BDI 1",((1+($T$3/100))*H193),((1+($T$4/100))*H193))),2)</f>
        <v>0</v>
      </c>
      <c r="O193" s="7">
        <f t="shared" ref="O193" si="632">ROUND((IF(Q193="BDI 1",((1+($T$3/100))*I193),((1+($T$4/100))*I193))),2)</f>
        <v>0</v>
      </c>
      <c r="P193" s="7">
        <f t="shared" ref="P193" si="633">ROUND((N193+O193),2)</f>
        <v>0</v>
      </c>
      <c r="Q193" s="43" t="s">
        <v>90</v>
      </c>
      <c r="R193" s="7">
        <f t="shared" ref="R193" si="634">ROUND(N193*G193,2)</f>
        <v>0</v>
      </c>
      <c r="S193" s="7">
        <f t="shared" ref="S193" si="635">ROUND(O193*G193,2)</f>
        <v>0</v>
      </c>
      <c r="T193" s="8">
        <f t="shared" ref="T193" si="636">ROUND(R193+S193,2)</f>
        <v>0</v>
      </c>
    </row>
    <row r="194" spans="1:29" x14ac:dyDescent="0.25">
      <c r="A194" s="22"/>
      <c r="B194" s="22"/>
      <c r="C194" s="11"/>
      <c r="D194" s="34"/>
      <c r="E194" s="11"/>
      <c r="F194" s="11"/>
      <c r="G194" s="12"/>
      <c r="H194" s="16"/>
      <c r="I194" s="16"/>
      <c r="J194" s="16"/>
      <c r="K194" s="16"/>
      <c r="L194" s="16"/>
      <c r="M194" s="16"/>
      <c r="N194" s="14"/>
      <c r="O194" s="14"/>
      <c r="P194" s="14"/>
      <c r="Q194" s="14"/>
      <c r="R194" s="14"/>
      <c r="S194" s="14"/>
      <c r="T194" s="15"/>
    </row>
    <row r="195" spans="1:29" s="77" customFormat="1" x14ac:dyDescent="0.25">
      <c r="A195" s="44">
        <v>14</v>
      </c>
      <c r="B195" s="70"/>
      <c r="C195" s="71"/>
      <c r="D195" s="47" t="s">
        <v>511</v>
      </c>
      <c r="E195" s="72"/>
      <c r="F195" s="72"/>
      <c r="G195" s="73"/>
      <c r="H195" s="73"/>
      <c r="I195" s="73"/>
      <c r="J195" s="74"/>
      <c r="K195" s="76">
        <f>ROUND(SUM(K196:K219),2)</f>
        <v>0</v>
      </c>
      <c r="L195" s="76">
        <f t="shared" ref="L195:M195" si="637">ROUND(SUM(L196:L219),2)</f>
        <v>0</v>
      </c>
      <c r="M195" s="76">
        <f t="shared" si="637"/>
        <v>0</v>
      </c>
      <c r="N195" s="75"/>
      <c r="O195" s="75"/>
      <c r="P195" s="75"/>
      <c r="Q195" s="75"/>
      <c r="R195" s="76">
        <f t="shared" ref="R195" si="638">ROUND(SUM(R196:R219),2)</f>
        <v>0</v>
      </c>
      <c r="S195" s="76">
        <f t="shared" ref="S195" si="639">ROUND(SUM(S196:S219),2)</f>
        <v>0</v>
      </c>
      <c r="T195" s="76">
        <f t="shared" ref="T195" si="640">ROUND(SUM(T196:T219),2)</f>
        <v>0</v>
      </c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:29" ht="24" x14ac:dyDescent="0.25">
      <c r="A196" s="49" t="s">
        <v>239</v>
      </c>
      <c r="B196" s="41" t="s">
        <v>175</v>
      </c>
      <c r="C196" s="69">
        <v>504</v>
      </c>
      <c r="D196" s="67" t="s">
        <v>365</v>
      </c>
      <c r="E196" s="6" t="s">
        <v>32</v>
      </c>
      <c r="F196" s="6" t="s">
        <v>117</v>
      </c>
      <c r="G196" s="42">
        <v>32.200000000000003</v>
      </c>
      <c r="H196" s="7"/>
      <c r="I196" s="7"/>
      <c r="J196" s="7">
        <f t="shared" ref="J196:J198" si="641">ROUND((I196+H196),2)</f>
        <v>0</v>
      </c>
      <c r="K196" s="7">
        <f t="shared" ref="K196:K198" si="642">ROUND((H196*G196),2)</f>
        <v>0</v>
      </c>
      <c r="L196" s="7">
        <f t="shared" ref="L196:L198" si="643">ROUND((I196*G196),2)</f>
        <v>0</v>
      </c>
      <c r="M196" s="7">
        <f t="shared" ref="M196:M198" si="644">ROUND((L196+K196),2)</f>
        <v>0</v>
      </c>
      <c r="N196" s="7">
        <f t="shared" ref="N196:N198" si="645">ROUND((IF(Q196="BDI 1",((1+($T$3/100))*H196),((1+($T$4/100))*H196))),2)</f>
        <v>0</v>
      </c>
      <c r="O196" s="7">
        <f t="shared" ref="O196:O198" si="646">ROUND((IF(Q196="BDI 1",((1+($T$3/100))*I196),((1+($T$4/100))*I196))),2)</f>
        <v>0</v>
      </c>
      <c r="P196" s="7">
        <f t="shared" ref="P196:P198" si="647">ROUND((N196+O196),2)</f>
        <v>0</v>
      </c>
      <c r="Q196" s="43" t="s">
        <v>90</v>
      </c>
      <c r="R196" s="7">
        <f t="shared" ref="R196:R198" si="648">ROUND(N196*G196,2)</f>
        <v>0</v>
      </c>
      <c r="S196" s="7">
        <f t="shared" ref="S196:S198" si="649">ROUND(O196*G196,2)</f>
        <v>0</v>
      </c>
      <c r="T196" s="8">
        <f t="shared" ref="T196:T198" si="650">ROUND(R196+S196,2)</f>
        <v>0</v>
      </c>
      <c r="U196"/>
      <c r="V196"/>
      <c r="W196"/>
      <c r="X196"/>
      <c r="Y196"/>
      <c r="Z196"/>
      <c r="AA196"/>
      <c r="AB196"/>
      <c r="AC196"/>
    </row>
    <row r="197" spans="1:29" ht="24" x14ac:dyDescent="0.25">
      <c r="A197" s="49" t="s">
        <v>240</v>
      </c>
      <c r="B197" s="41" t="s">
        <v>82</v>
      </c>
      <c r="C197" s="69">
        <v>97113</v>
      </c>
      <c r="D197" s="67" t="s">
        <v>76</v>
      </c>
      <c r="E197" s="6" t="s">
        <v>32</v>
      </c>
      <c r="F197" s="6" t="s">
        <v>117</v>
      </c>
      <c r="G197" s="42">
        <v>35.9512</v>
      </c>
      <c r="H197" s="7"/>
      <c r="I197" s="7"/>
      <c r="J197" s="7">
        <f t="shared" si="641"/>
        <v>0</v>
      </c>
      <c r="K197" s="7">
        <f t="shared" si="642"/>
        <v>0</v>
      </c>
      <c r="L197" s="7">
        <f t="shared" si="643"/>
        <v>0</v>
      </c>
      <c r="M197" s="7">
        <f t="shared" si="644"/>
        <v>0</v>
      </c>
      <c r="N197" s="7">
        <f t="shared" si="645"/>
        <v>0</v>
      </c>
      <c r="O197" s="7">
        <f t="shared" si="646"/>
        <v>0</v>
      </c>
      <c r="P197" s="7">
        <f t="shared" si="647"/>
        <v>0</v>
      </c>
      <c r="Q197" s="43" t="s">
        <v>90</v>
      </c>
      <c r="R197" s="7">
        <f t="shared" si="648"/>
        <v>0</v>
      </c>
      <c r="S197" s="7">
        <f t="shared" si="649"/>
        <v>0</v>
      </c>
      <c r="T197" s="8">
        <f t="shared" si="650"/>
        <v>0</v>
      </c>
      <c r="U197"/>
      <c r="V197"/>
      <c r="W197"/>
      <c r="X197"/>
      <c r="Y197"/>
      <c r="Z197"/>
      <c r="AA197"/>
      <c r="AB197"/>
      <c r="AC197"/>
    </row>
    <row r="198" spans="1:29" ht="36" x14ac:dyDescent="0.25">
      <c r="A198" s="49" t="s">
        <v>241</v>
      </c>
      <c r="B198" s="41" t="s">
        <v>82</v>
      </c>
      <c r="C198" s="69">
        <v>100324</v>
      </c>
      <c r="D198" s="67" t="s">
        <v>161</v>
      </c>
      <c r="E198" s="6" t="s">
        <v>34</v>
      </c>
      <c r="F198" s="6" t="s">
        <v>115</v>
      </c>
      <c r="G198" s="42">
        <v>3.22</v>
      </c>
      <c r="H198" s="7"/>
      <c r="I198" s="7"/>
      <c r="J198" s="7">
        <f t="shared" si="641"/>
        <v>0</v>
      </c>
      <c r="K198" s="7">
        <f t="shared" si="642"/>
        <v>0</v>
      </c>
      <c r="L198" s="7">
        <f t="shared" si="643"/>
        <v>0</v>
      </c>
      <c r="M198" s="7">
        <f t="shared" si="644"/>
        <v>0</v>
      </c>
      <c r="N198" s="7">
        <f t="shared" si="645"/>
        <v>0</v>
      </c>
      <c r="O198" s="7">
        <f t="shared" si="646"/>
        <v>0</v>
      </c>
      <c r="P198" s="7">
        <f t="shared" si="647"/>
        <v>0</v>
      </c>
      <c r="Q198" s="43" t="s">
        <v>90</v>
      </c>
      <c r="R198" s="7">
        <f t="shared" si="648"/>
        <v>0</v>
      </c>
      <c r="S198" s="7">
        <f t="shared" si="649"/>
        <v>0</v>
      </c>
      <c r="T198" s="8">
        <f t="shared" si="650"/>
        <v>0</v>
      </c>
      <c r="U198"/>
      <c r="V198"/>
      <c r="W198"/>
      <c r="X198"/>
      <c r="Y198"/>
      <c r="Z198"/>
      <c r="AA198"/>
      <c r="AB198"/>
      <c r="AC198"/>
    </row>
    <row r="199" spans="1:29" ht="36" x14ac:dyDescent="0.25">
      <c r="A199" s="49" t="s">
        <v>249</v>
      </c>
      <c r="B199" s="41" t="s">
        <v>82</v>
      </c>
      <c r="C199" s="69">
        <v>97086</v>
      </c>
      <c r="D199" s="67" t="s">
        <v>74</v>
      </c>
      <c r="E199" s="6" t="s">
        <v>32</v>
      </c>
      <c r="F199" s="6" t="s">
        <v>115</v>
      </c>
      <c r="G199" s="42">
        <v>3.6360000000000001</v>
      </c>
      <c r="H199" s="7"/>
      <c r="I199" s="7"/>
      <c r="J199" s="7">
        <f t="shared" ref="J199:J200" si="651">ROUND((I199+H199),2)</f>
        <v>0</v>
      </c>
      <c r="K199" s="7">
        <f t="shared" ref="K199:K200" si="652">ROUND((H199*G199),2)</f>
        <v>0</v>
      </c>
      <c r="L199" s="7">
        <f t="shared" ref="L199:L200" si="653">ROUND((I199*G199),2)</f>
        <v>0</v>
      </c>
      <c r="M199" s="7">
        <f t="shared" ref="M199:M200" si="654">ROUND((L199+K199),2)</f>
        <v>0</v>
      </c>
      <c r="N199" s="7">
        <f t="shared" ref="N199:N200" si="655">ROUND((IF(Q199="BDI 1",((1+($T$3/100))*H199),((1+($T$4/100))*H199))),2)</f>
        <v>0</v>
      </c>
      <c r="O199" s="7">
        <f t="shared" ref="O199:O200" si="656">ROUND((IF(Q199="BDI 1",((1+($T$3/100))*I199),((1+($T$4/100))*I199))),2)</f>
        <v>0</v>
      </c>
      <c r="P199" s="7">
        <f t="shared" ref="P199:P200" si="657">ROUND((N199+O199),2)</f>
        <v>0</v>
      </c>
      <c r="Q199" s="43" t="s">
        <v>90</v>
      </c>
      <c r="R199" s="7">
        <f t="shared" ref="R199:R200" si="658">ROUND(N199*G199,2)</f>
        <v>0</v>
      </c>
      <c r="S199" s="7">
        <f t="shared" ref="S199:S200" si="659">ROUND(O199*G199,2)</f>
        <v>0</v>
      </c>
      <c r="T199" s="8">
        <f t="shared" ref="T199:T200" si="660">ROUND(R199+S199,2)</f>
        <v>0</v>
      </c>
      <c r="U199"/>
      <c r="V199"/>
      <c r="W199"/>
      <c r="X199"/>
      <c r="Y199"/>
      <c r="Z199"/>
      <c r="AA199"/>
      <c r="AB199"/>
      <c r="AC199"/>
    </row>
    <row r="200" spans="1:29" ht="36" x14ac:dyDescent="0.25">
      <c r="A200" s="49" t="s">
        <v>265</v>
      </c>
      <c r="B200" s="41" t="s">
        <v>82</v>
      </c>
      <c r="C200" s="69">
        <v>92770</v>
      </c>
      <c r="D200" s="67" t="s">
        <v>66</v>
      </c>
      <c r="E200" s="6" t="s">
        <v>29</v>
      </c>
      <c r="F200" s="6" t="s">
        <v>118</v>
      </c>
      <c r="G200" s="42">
        <v>162.19999999999999</v>
      </c>
      <c r="H200" s="7"/>
      <c r="I200" s="7"/>
      <c r="J200" s="7">
        <f t="shared" si="651"/>
        <v>0</v>
      </c>
      <c r="K200" s="7">
        <f t="shared" si="652"/>
        <v>0</v>
      </c>
      <c r="L200" s="7">
        <f t="shared" si="653"/>
        <v>0</v>
      </c>
      <c r="M200" s="7">
        <f t="shared" si="654"/>
        <v>0</v>
      </c>
      <c r="N200" s="7">
        <f t="shared" si="655"/>
        <v>0</v>
      </c>
      <c r="O200" s="7">
        <f t="shared" si="656"/>
        <v>0</v>
      </c>
      <c r="P200" s="7">
        <f t="shared" si="657"/>
        <v>0</v>
      </c>
      <c r="Q200" s="43" t="s">
        <v>90</v>
      </c>
      <c r="R200" s="7">
        <f t="shared" si="658"/>
        <v>0</v>
      </c>
      <c r="S200" s="7">
        <f t="shared" si="659"/>
        <v>0</v>
      </c>
      <c r="T200" s="8">
        <f t="shared" si="660"/>
        <v>0</v>
      </c>
      <c r="U200"/>
      <c r="V200"/>
      <c r="W200"/>
      <c r="X200"/>
      <c r="Y200"/>
      <c r="Z200"/>
      <c r="AA200"/>
      <c r="AB200"/>
      <c r="AC200"/>
    </row>
    <row r="201" spans="1:29" s="77" customFormat="1" ht="24" x14ac:dyDescent="0.25">
      <c r="A201" s="49" t="s">
        <v>512</v>
      </c>
      <c r="B201" s="41" t="s">
        <v>175</v>
      </c>
      <c r="C201" s="69">
        <v>1024</v>
      </c>
      <c r="D201" s="67" t="s">
        <v>358</v>
      </c>
      <c r="E201" s="6" t="s">
        <v>32</v>
      </c>
      <c r="F201" s="6" t="s">
        <v>118</v>
      </c>
      <c r="G201" s="42">
        <v>4.2</v>
      </c>
      <c r="H201" s="7"/>
      <c r="I201" s="7"/>
      <c r="J201" s="7">
        <f t="shared" ref="J201:J219" si="661">ROUND((I201+H201),2)</f>
        <v>0</v>
      </c>
      <c r="K201" s="7">
        <f t="shared" ref="K201:K219" si="662">ROUND((H201*G201),2)</f>
        <v>0</v>
      </c>
      <c r="L201" s="7">
        <f t="shared" ref="L201:L219" si="663">ROUND((I201*G201),2)</f>
        <v>0</v>
      </c>
      <c r="M201" s="7">
        <f t="shared" ref="M201:M219" si="664">ROUND((L201+K201),2)</f>
        <v>0</v>
      </c>
      <c r="N201" s="7">
        <f t="shared" ref="N201:N219" si="665">ROUND((IF(Q201="BDI 1",((1+($T$3/100))*H201),((1+($T$4/100))*H201))),2)</f>
        <v>0</v>
      </c>
      <c r="O201" s="7">
        <f t="shared" ref="O201:O219" si="666">ROUND((IF(Q201="BDI 1",((1+($T$3/100))*I201),((1+($T$4/100))*I201))),2)</f>
        <v>0</v>
      </c>
      <c r="P201" s="7">
        <f t="shared" ref="P201:P219" si="667">ROUND((N201+O201),2)</f>
        <v>0</v>
      </c>
      <c r="Q201" s="43" t="s">
        <v>90</v>
      </c>
      <c r="R201" s="7">
        <f t="shared" ref="R201:R219" si="668">ROUND(N201*G201,2)</f>
        <v>0</v>
      </c>
      <c r="S201" s="7">
        <f t="shared" ref="S201:S219" si="669">ROUND(O201*G201,2)</f>
        <v>0</v>
      </c>
      <c r="T201" s="8">
        <f t="shared" ref="T201:T219" si="670">ROUND(R201+S201,2)</f>
        <v>0</v>
      </c>
    </row>
    <row r="202" spans="1:29" s="77" customFormat="1" ht="36" x14ac:dyDescent="0.25">
      <c r="A202" s="49" t="s">
        <v>513</v>
      </c>
      <c r="B202" s="41" t="s">
        <v>82</v>
      </c>
      <c r="C202" s="69">
        <v>97096</v>
      </c>
      <c r="D202" s="67" t="s">
        <v>75</v>
      </c>
      <c r="E202" s="6" t="s">
        <v>34</v>
      </c>
      <c r="F202" s="6" t="s">
        <v>118</v>
      </c>
      <c r="G202" s="42">
        <v>3.8639999999999999</v>
      </c>
      <c r="H202" s="7"/>
      <c r="I202" s="7"/>
      <c r="J202" s="7">
        <f t="shared" si="661"/>
        <v>0</v>
      </c>
      <c r="K202" s="7">
        <f t="shared" si="662"/>
        <v>0</v>
      </c>
      <c r="L202" s="7">
        <f t="shared" si="663"/>
        <v>0</v>
      </c>
      <c r="M202" s="7">
        <f t="shared" si="664"/>
        <v>0</v>
      </c>
      <c r="N202" s="7">
        <f t="shared" si="665"/>
        <v>0</v>
      </c>
      <c r="O202" s="7">
        <f t="shared" si="666"/>
        <v>0</v>
      </c>
      <c r="P202" s="7">
        <f t="shared" si="667"/>
        <v>0</v>
      </c>
      <c r="Q202" s="43" t="s">
        <v>90</v>
      </c>
      <c r="R202" s="7">
        <f t="shared" si="668"/>
        <v>0</v>
      </c>
      <c r="S202" s="7">
        <f t="shared" si="669"/>
        <v>0</v>
      </c>
      <c r="T202" s="8">
        <f t="shared" si="670"/>
        <v>0</v>
      </c>
    </row>
    <row r="203" spans="1:29" s="77" customFormat="1" ht="36" x14ac:dyDescent="0.25">
      <c r="A203" s="49" t="s">
        <v>514</v>
      </c>
      <c r="B203" s="41" t="s">
        <v>82</v>
      </c>
      <c r="C203" s="69">
        <v>101159</v>
      </c>
      <c r="D203" s="67" t="s">
        <v>43</v>
      </c>
      <c r="E203" s="6" t="s">
        <v>32</v>
      </c>
      <c r="F203" s="6" t="s">
        <v>118</v>
      </c>
      <c r="G203" s="42">
        <v>12.17</v>
      </c>
      <c r="H203" s="7"/>
      <c r="I203" s="7"/>
      <c r="J203" s="7">
        <f t="shared" si="661"/>
        <v>0</v>
      </c>
      <c r="K203" s="7">
        <f t="shared" si="662"/>
        <v>0</v>
      </c>
      <c r="L203" s="7">
        <f t="shared" si="663"/>
        <v>0</v>
      </c>
      <c r="M203" s="7">
        <f t="shared" si="664"/>
        <v>0</v>
      </c>
      <c r="N203" s="7">
        <f t="shared" si="665"/>
        <v>0</v>
      </c>
      <c r="O203" s="7">
        <f t="shared" si="666"/>
        <v>0</v>
      </c>
      <c r="P203" s="7">
        <f t="shared" si="667"/>
        <v>0</v>
      </c>
      <c r="Q203" s="43" t="s">
        <v>90</v>
      </c>
      <c r="R203" s="7">
        <f t="shared" si="668"/>
        <v>0</v>
      </c>
      <c r="S203" s="7">
        <f t="shared" si="669"/>
        <v>0</v>
      </c>
      <c r="T203" s="8">
        <f t="shared" si="670"/>
        <v>0</v>
      </c>
    </row>
    <row r="204" spans="1:29" s="77" customFormat="1" ht="48" x14ac:dyDescent="0.25">
      <c r="A204" s="49" t="s">
        <v>515</v>
      </c>
      <c r="B204" s="41" t="s">
        <v>82</v>
      </c>
      <c r="C204" s="69">
        <v>87905</v>
      </c>
      <c r="D204" s="67" t="s">
        <v>243</v>
      </c>
      <c r="E204" s="6" t="s">
        <v>32</v>
      </c>
      <c r="F204" s="6" t="s">
        <v>118</v>
      </c>
      <c r="G204" s="42">
        <v>24.34</v>
      </c>
      <c r="H204" s="7"/>
      <c r="I204" s="7"/>
      <c r="J204" s="7">
        <f t="shared" si="661"/>
        <v>0</v>
      </c>
      <c r="K204" s="7">
        <f t="shared" si="662"/>
        <v>0</v>
      </c>
      <c r="L204" s="7">
        <f t="shared" si="663"/>
        <v>0</v>
      </c>
      <c r="M204" s="7">
        <f t="shared" si="664"/>
        <v>0</v>
      </c>
      <c r="N204" s="7">
        <f t="shared" si="665"/>
        <v>0</v>
      </c>
      <c r="O204" s="7">
        <f t="shared" si="666"/>
        <v>0</v>
      </c>
      <c r="P204" s="7">
        <f t="shared" si="667"/>
        <v>0</v>
      </c>
      <c r="Q204" s="43" t="s">
        <v>90</v>
      </c>
      <c r="R204" s="7">
        <f t="shared" si="668"/>
        <v>0</v>
      </c>
      <c r="S204" s="7">
        <f t="shared" si="669"/>
        <v>0</v>
      </c>
      <c r="T204" s="8">
        <f t="shared" si="670"/>
        <v>0</v>
      </c>
    </row>
    <row r="205" spans="1:29" s="77" customFormat="1" ht="48" x14ac:dyDescent="0.25">
      <c r="A205" s="49" t="s">
        <v>516</v>
      </c>
      <c r="B205" s="41" t="s">
        <v>82</v>
      </c>
      <c r="C205" s="69">
        <v>87775</v>
      </c>
      <c r="D205" s="67" t="s">
        <v>97</v>
      </c>
      <c r="E205" s="6" t="s">
        <v>32</v>
      </c>
      <c r="F205" s="6" t="s">
        <v>118</v>
      </c>
      <c r="G205" s="42">
        <v>24.34</v>
      </c>
      <c r="H205" s="7"/>
      <c r="I205" s="7"/>
      <c r="J205" s="7">
        <f t="shared" si="661"/>
        <v>0</v>
      </c>
      <c r="K205" s="7">
        <f t="shared" si="662"/>
        <v>0</v>
      </c>
      <c r="L205" s="7">
        <f t="shared" si="663"/>
        <v>0</v>
      </c>
      <c r="M205" s="7">
        <f t="shared" si="664"/>
        <v>0</v>
      </c>
      <c r="N205" s="7">
        <f t="shared" si="665"/>
        <v>0</v>
      </c>
      <c r="O205" s="7">
        <f t="shared" si="666"/>
        <v>0</v>
      </c>
      <c r="P205" s="7">
        <f t="shared" si="667"/>
        <v>0</v>
      </c>
      <c r="Q205" s="43" t="s">
        <v>90</v>
      </c>
      <c r="R205" s="7">
        <f t="shared" si="668"/>
        <v>0</v>
      </c>
      <c r="S205" s="7">
        <f t="shared" si="669"/>
        <v>0</v>
      </c>
      <c r="T205" s="8">
        <f t="shared" si="670"/>
        <v>0</v>
      </c>
    </row>
    <row r="206" spans="1:29" s="77" customFormat="1" ht="24" x14ac:dyDescent="0.25">
      <c r="A206" s="49" t="s">
        <v>517</v>
      </c>
      <c r="B206" s="41" t="s">
        <v>82</v>
      </c>
      <c r="C206" s="69">
        <v>88485</v>
      </c>
      <c r="D206" s="67" t="s">
        <v>109</v>
      </c>
      <c r="E206" s="6" t="s">
        <v>32</v>
      </c>
      <c r="F206" s="6" t="s">
        <v>118</v>
      </c>
      <c r="G206" s="42">
        <v>24.34</v>
      </c>
      <c r="H206" s="7"/>
      <c r="I206" s="7"/>
      <c r="J206" s="7">
        <f t="shared" si="661"/>
        <v>0</v>
      </c>
      <c r="K206" s="7">
        <f t="shared" si="662"/>
        <v>0</v>
      </c>
      <c r="L206" s="7">
        <f t="shared" si="663"/>
        <v>0</v>
      </c>
      <c r="M206" s="7">
        <f t="shared" si="664"/>
        <v>0</v>
      </c>
      <c r="N206" s="7">
        <f t="shared" si="665"/>
        <v>0</v>
      </c>
      <c r="O206" s="7">
        <f t="shared" si="666"/>
        <v>0</v>
      </c>
      <c r="P206" s="7">
        <f t="shared" si="667"/>
        <v>0</v>
      </c>
      <c r="Q206" s="43" t="s">
        <v>90</v>
      </c>
      <c r="R206" s="7">
        <f t="shared" si="668"/>
        <v>0</v>
      </c>
      <c r="S206" s="7">
        <f t="shared" si="669"/>
        <v>0</v>
      </c>
      <c r="T206" s="8">
        <f t="shared" si="670"/>
        <v>0</v>
      </c>
    </row>
    <row r="207" spans="1:29" s="77" customFormat="1" ht="24" x14ac:dyDescent="0.25">
      <c r="A207" s="49" t="s">
        <v>518</v>
      </c>
      <c r="B207" s="41" t="s">
        <v>82</v>
      </c>
      <c r="C207" s="69">
        <v>88489</v>
      </c>
      <c r="D207" s="67" t="s">
        <v>105</v>
      </c>
      <c r="E207" s="6" t="s">
        <v>32</v>
      </c>
      <c r="F207" s="6" t="s">
        <v>118</v>
      </c>
      <c r="G207" s="42">
        <v>24.34</v>
      </c>
      <c r="H207" s="7"/>
      <c r="I207" s="7"/>
      <c r="J207" s="7">
        <f t="shared" si="661"/>
        <v>0</v>
      </c>
      <c r="K207" s="7">
        <f t="shared" si="662"/>
        <v>0</v>
      </c>
      <c r="L207" s="7">
        <f t="shared" si="663"/>
        <v>0</v>
      </c>
      <c r="M207" s="7">
        <f t="shared" si="664"/>
        <v>0</v>
      </c>
      <c r="N207" s="7">
        <f t="shared" si="665"/>
        <v>0</v>
      </c>
      <c r="O207" s="7">
        <f t="shared" si="666"/>
        <v>0</v>
      </c>
      <c r="P207" s="7">
        <f t="shared" si="667"/>
        <v>0</v>
      </c>
      <c r="Q207" s="43" t="s">
        <v>90</v>
      </c>
      <c r="R207" s="7">
        <f t="shared" si="668"/>
        <v>0</v>
      </c>
      <c r="S207" s="7">
        <f t="shared" si="669"/>
        <v>0</v>
      </c>
      <c r="T207" s="8">
        <f t="shared" si="670"/>
        <v>0</v>
      </c>
    </row>
    <row r="208" spans="1:29" s="77" customFormat="1" ht="24" x14ac:dyDescent="0.25">
      <c r="A208" s="49" t="s">
        <v>519</v>
      </c>
      <c r="B208" s="41" t="s">
        <v>82</v>
      </c>
      <c r="C208" s="69">
        <v>100701</v>
      </c>
      <c r="D208" s="67" t="s">
        <v>36</v>
      </c>
      <c r="E208" s="6" t="s">
        <v>32</v>
      </c>
      <c r="F208" s="6" t="s">
        <v>118</v>
      </c>
      <c r="G208" s="42">
        <v>3.6</v>
      </c>
      <c r="H208" s="7"/>
      <c r="I208" s="7"/>
      <c r="J208" s="7">
        <f t="shared" si="661"/>
        <v>0</v>
      </c>
      <c r="K208" s="7">
        <f t="shared" si="662"/>
        <v>0</v>
      </c>
      <c r="L208" s="7">
        <f t="shared" si="663"/>
        <v>0</v>
      </c>
      <c r="M208" s="7">
        <f t="shared" si="664"/>
        <v>0</v>
      </c>
      <c r="N208" s="7">
        <f t="shared" si="665"/>
        <v>0</v>
      </c>
      <c r="O208" s="7">
        <f t="shared" si="666"/>
        <v>0</v>
      </c>
      <c r="P208" s="7">
        <f t="shared" si="667"/>
        <v>0</v>
      </c>
      <c r="Q208" s="43" t="s">
        <v>90</v>
      </c>
      <c r="R208" s="7">
        <f t="shared" si="668"/>
        <v>0</v>
      </c>
      <c r="S208" s="7">
        <f t="shared" si="669"/>
        <v>0</v>
      </c>
      <c r="T208" s="8">
        <f t="shared" si="670"/>
        <v>0</v>
      </c>
    </row>
    <row r="209" spans="1:29" s="77" customFormat="1" ht="24" x14ac:dyDescent="0.25">
      <c r="A209" s="49" t="s">
        <v>520</v>
      </c>
      <c r="B209" s="41" t="s">
        <v>82</v>
      </c>
      <c r="C209" s="69">
        <v>92271</v>
      </c>
      <c r="D209" s="67" t="s">
        <v>62</v>
      </c>
      <c r="E209" s="6" t="s">
        <v>32</v>
      </c>
      <c r="F209" s="6" t="s">
        <v>118</v>
      </c>
      <c r="G209" s="42">
        <v>5.27</v>
      </c>
      <c r="H209" s="7"/>
      <c r="I209" s="7"/>
      <c r="J209" s="7">
        <f t="shared" si="661"/>
        <v>0</v>
      </c>
      <c r="K209" s="7">
        <f t="shared" si="662"/>
        <v>0</v>
      </c>
      <c r="L209" s="7">
        <f t="shared" si="663"/>
        <v>0</v>
      </c>
      <c r="M209" s="7">
        <f t="shared" si="664"/>
        <v>0</v>
      </c>
      <c r="N209" s="7">
        <f t="shared" si="665"/>
        <v>0</v>
      </c>
      <c r="O209" s="7">
        <f t="shared" si="666"/>
        <v>0</v>
      </c>
      <c r="P209" s="7">
        <f t="shared" si="667"/>
        <v>0</v>
      </c>
      <c r="Q209" s="43" t="s">
        <v>90</v>
      </c>
      <c r="R209" s="7">
        <f t="shared" si="668"/>
        <v>0</v>
      </c>
      <c r="S209" s="7">
        <f t="shared" si="669"/>
        <v>0</v>
      </c>
      <c r="T209" s="8">
        <f t="shared" si="670"/>
        <v>0</v>
      </c>
    </row>
    <row r="210" spans="1:29" s="77" customFormat="1" ht="48" x14ac:dyDescent="0.25">
      <c r="A210" s="49" t="s">
        <v>521</v>
      </c>
      <c r="B210" s="41" t="s">
        <v>82</v>
      </c>
      <c r="C210" s="69">
        <v>100722</v>
      </c>
      <c r="D210" s="67" t="s">
        <v>39</v>
      </c>
      <c r="E210" s="6" t="s">
        <v>32</v>
      </c>
      <c r="F210" s="6" t="s">
        <v>118</v>
      </c>
      <c r="G210" s="42">
        <v>14.4</v>
      </c>
      <c r="H210" s="7"/>
      <c r="I210" s="7"/>
      <c r="J210" s="7">
        <f t="shared" si="661"/>
        <v>0</v>
      </c>
      <c r="K210" s="7">
        <f t="shared" si="662"/>
        <v>0</v>
      </c>
      <c r="L210" s="7">
        <f t="shared" si="663"/>
        <v>0</v>
      </c>
      <c r="M210" s="7">
        <f t="shared" si="664"/>
        <v>0</v>
      </c>
      <c r="N210" s="7">
        <f t="shared" si="665"/>
        <v>0</v>
      </c>
      <c r="O210" s="7">
        <f t="shared" si="666"/>
        <v>0</v>
      </c>
      <c r="P210" s="7">
        <f t="shared" si="667"/>
        <v>0</v>
      </c>
      <c r="Q210" s="43" t="s">
        <v>90</v>
      </c>
      <c r="R210" s="7">
        <f t="shared" si="668"/>
        <v>0</v>
      </c>
      <c r="S210" s="7">
        <f t="shared" si="669"/>
        <v>0</v>
      </c>
      <c r="T210" s="8">
        <f t="shared" si="670"/>
        <v>0</v>
      </c>
    </row>
    <row r="211" spans="1:29" s="77" customFormat="1" ht="36" x14ac:dyDescent="0.25">
      <c r="A211" s="49" t="s">
        <v>522</v>
      </c>
      <c r="B211" s="41" t="s">
        <v>82</v>
      </c>
      <c r="C211" s="69">
        <v>92767</v>
      </c>
      <c r="D211" s="67" t="s">
        <v>65</v>
      </c>
      <c r="E211" s="6" t="s">
        <v>29</v>
      </c>
      <c r="F211" s="6" t="s">
        <v>118</v>
      </c>
      <c r="G211" s="42">
        <v>6.66</v>
      </c>
      <c r="H211" s="7"/>
      <c r="I211" s="7"/>
      <c r="J211" s="7">
        <f t="shared" si="661"/>
        <v>0</v>
      </c>
      <c r="K211" s="7">
        <f t="shared" si="662"/>
        <v>0</v>
      </c>
      <c r="L211" s="7">
        <f t="shared" si="663"/>
        <v>0</v>
      </c>
      <c r="M211" s="7">
        <f t="shared" si="664"/>
        <v>0</v>
      </c>
      <c r="N211" s="7">
        <f t="shared" si="665"/>
        <v>0</v>
      </c>
      <c r="O211" s="7">
        <f t="shared" si="666"/>
        <v>0</v>
      </c>
      <c r="P211" s="7">
        <f t="shared" si="667"/>
        <v>0</v>
      </c>
      <c r="Q211" s="43" t="s">
        <v>90</v>
      </c>
      <c r="R211" s="7">
        <f t="shared" si="668"/>
        <v>0</v>
      </c>
      <c r="S211" s="7">
        <f t="shared" si="669"/>
        <v>0</v>
      </c>
      <c r="T211" s="8">
        <f t="shared" si="670"/>
        <v>0</v>
      </c>
    </row>
    <row r="212" spans="1:29" s="77" customFormat="1" ht="48" x14ac:dyDescent="0.25">
      <c r="A212" s="49" t="s">
        <v>523</v>
      </c>
      <c r="B212" s="41" t="s">
        <v>82</v>
      </c>
      <c r="C212" s="69">
        <v>100760</v>
      </c>
      <c r="D212" s="67" t="s">
        <v>42</v>
      </c>
      <c r="E212" s="6" t="s">
        <v>32</v>
      </c>
      <c r="F212" s="6" t="s">
        <v>118</v>
      </c>
      <c r="G212" s="42">
        <v>7.2</v>
      </c>
      <c r="H212" s="7"/>
      <c r="I212" s="7"/>
      <c r="J212" s="7">
        <f t="shared" si="661"/>
        <v>0</v>
      </c>
      <c r="K212" s="7">
        <f t="shared" si="662"/>
        <v>0</v>
      </c>
      <c r="L212" s="7">
        <f t="shared" si="663"/>
        <v>0</v>
      </c>
      <c r="M212" s="7">
        <f t="shared" si="664"/>
        <v>0</v>
      </c>
      <c r="N212" s="7">
        <f t="shared" si="665"/>
        <v>0</v>
      </c>
      <c r="O212" s="7">
        <f t="shared" si="666"/>
        <v>0</v>
      </c>
      <c r="P212" s="7">
        <f t="shared" si="667"/>
        <v>0</v>
      </c>
      <c r="Q212" s="43" t="s">
        <v>90</v>
      </c>
      <c r="R212" s="7">
        <f t="shared" si="668"/>
        <v>0</v>
      </c>
      <c r="S212" s="7">
        <f t="shared" si="669"/>
        <v>0</v>
      </c>
      <c r="T212" s="8">
        <f t="shared" si="670"/>
        <v>0</v>
      </c>
    </row>
    <row r="213" spans="1:29" s="77" customFormat="1" ht="24" x14ac:dyDescent="0.25">
      <c r="A213" s="49" t="s">
        <v>524</v>
      </c>
      <c r="B213" s="41" t="s">
        <v>175</v>
      </c>
      <c r="C213" s="69">
        <v>282</v>
      </c>
      <c r="D213" s="67" t="s">
        <v>366</v>
      </c>
      <c r="E213" s="6" t="s">
        <v>34</v>
      </c>
      <c r="F213" s="6" t="s">
        <v>118</v>
      </c>
      <c r="G213" s="42">
        <v>0.44400000000000001</v>
      </c>
      <c r="H213" s="7"/>
      <c r="I213" s="7"/>
      <c r="J213" s="7">
        <f t="shared" si="661"/>
        <v>0</v>
      </c>
      <c r="K213" s="7">
        <f t="shared" si="662"/>
        <v>0</v>
      </c>
      <c r="L213" s="7">
        <f t="shared" si="663"/>
        <v>0</v>
      </c>
      <c r="M213" s="7">
        <f t="shared" si="664"/>
        <v>0</v>
      </c>
      <c r="N213" s="7">
        <f t="shared" si="665"/>
        <v>0</v>
      </c>
      <c r="O213" s="7">
        <f t="shared" si="666"/>
        <v>0</v>
      </c>
      <c r="P213" s="7">
        <f t="shared" si="667"/>
        <v>0</v>
      </c>
      <c r="Q213" s="43" t="s">
        <v>90</v>
      </c>
      <c r="R213" s="7">
        <f t="shared" si="668"/>
        <v>0</v>
      </c>
      <c r="S213" s="7">
        <f t="shared" si="669"/>
        <v>0</v>
      </c>
      <c r="T213" s="8">
        <f t="shared" si="670"/>
        <v>0</v>
      </c>
    </row>
    <row r="214" spans="1:29" s="77" customFormat="1" ht="36" x14ac:dyDescent="0.25">
      <c r="A214" s="49" t="s">
        <v>525</v>
      </c>
      <c r="B214" s="41" t="s">
        <v>82</v>
      </c>
      <c r="C214" s="69">
        <v>87886</v>
      </c>
      <c r="D214" s="67" t="s">
        <v>99</v>
      </c>
      <c r="E214" s="6" t="s">
        <v>32</v>
      </c>
      <c r="F214" s="6" t="s">
        <v>118</v>
      </c>
      <c r="G214" s="42">
        <v>8.8800000000000008</v>
      </c>
      <c r="H214" s="7"/>
      <c r="I214" s="7"/>
      <c r="J214" s="7">
        <f t="shared" si="661"/>
        <v>0</v>
      </c>
      <c r="K214" s="7">
        <f t="shared" si="662"/>
        <v>0</v>
      </c>
      <c r="L214" s="7">
        <f t="shared" si="663"/>
        <v>0</v>
      </c>
      <c r="M214" s="7">
        <f t="shared" si="664"/>
        <v>0</v>
      </c>
      <c r="N214" s="7">
        <f t="shared" si="665"/>
        <v>0</v>
      </c>
      <c r="O214" s="7">
        <f t="shared" si="666"/>
        <v>0</v>
      </c>
      <c r="P214" s="7">
        <f t="shared" si="667"/>
        <v>0</v>
      </c>
      <c r="Q214" s="43" t="s">
        <v>90</v>
      </c>
      <c r="R214" s="7">
        <f t="shared" si="668"/>
        <v>0</v>
      </c>
      <c r="S214" s="7">
        <f t="shared" si="669"/>
        <v>0</v>
      </c>
      <c r="T214" s="8">
        <f t="shared" si="670"/>
        <v>0</v>
      </c>
    </row>
    <row r="215" spans="1:29" s="77" customFormat="1" ht="36" x14ac:dyDescent="0.25">
      <c r="A215" s="49" t="s">
        <v>526</v>
      </c>
      <c r="B215" s="41" t="s">
        <v>82</v>
      </c>
      <c r="C215" s="69">
        <v>90408</v>
      </c>
      <c r="D215" s="67" t="s">
        <v>167</v>
      </c>
      <c r="E215" s="6" t="s">
        <v>32</v>
      </c>
      <c r="F215" s="6" t="s">
        <v>118</v>
      </c>
      <c r="G215" s="42">
        <v>8.8800000000000008</v>
      </c>
      <c r="H215" s="7"/>
      <c r="I215" s="7"/>
      <c r="J215" s="7">
        <f t="shared" si="661"/>
        <v>0</v>
      </c>
      <c r="K215" s="7">
        <f t="shared" si="662"/>
        <v>0</v>
      </c>
      <c r="L215" s="7">
        <f t="shared" si="663"/>
        <v>0</v>
      </c>
      <c r="M215" s="7">
        <f t="shared" si="664"/>
        <v>0</v>
      </c>
      <c r="N215" s="7">
        <f t="shared" si="665"/>
        <v>0</v>
      </c>
      <c r="O215" s="7">
        <f t="shared" si="666"/>
        <v>0</v>
      </c>
      <c r="P215" s="7">
        <f t="shared" si="667"/>
        <v>0</v>
      </c>
      <c r="Q215" s="43" t="s">
        <v>90</v>
      </c>
      <c r="R215" s="7">
        <f t="shared" si="668"/>
        <v>0</v>
      </c>
      <c r="S215" s="7">
        <f t="shared" si="669"/>
        <v>0</v>
      </c>
      <c r="T215" s="8">
        <f t="shared" si="670"/>
        <v>0</v>
      </c>
    </row>
    <row r="216" spans="1:29" s="77" customFormat="1" ht="24" x14ac:dyDescent="0.25">
      <c r="A216" s="49" t="s">
        <v>527</v>
      </c>
      <c r="B216" s="41" t="s">
        <v>82</v>
      </c>
      <c r="C216" s="69">
        <v>98555</v>
      </c>
      <c r="D216" s="67" t="s">
        <v>150</v>
      </c>
      <c r="E216" s="6" t="s">
        <v>32</v>
      </c>
      <c r="F216" s="6" t="s">
        <v>118</v>
      </c>
      <c r="G216" s="42">
        <v>4.4400000000000004</v>
      </c>
      <c r="H216" s="7"/>
      <c r="I216" s="7"/>
      <c r="J216" s="7">
        <f t="shared" si="661"/>
        <v>0</v>
      </c>
      <c r="K216" s="7">
        <f t="shared" si="662"/>
        <v>0</v>
      </c>
      <c r="L216" s="7">
        <f t="shared" si="663"/>
        <v>0</v>
      </c>
      <c r="M216" s="7">
        <f t="shared" si="664"/>
        <v>0</v>
      </c>
      <c r="N216" s="7">
        <f t="shared" si="665"/>
        <v>0</v>
      </c>
      <c r="O216" s="7">
        <f t="shared" si="666"/>
        <v>0</v>
      </c>
      <c r="P216" s="7">
        <f t="shared" si="667"/>
        <v>0</v>
      </c>
      <c r="Q216" s="43" t="s">
        <v>90</v>
      </c>
      <c r="R216" s="7">
        <f t="shared" si="668"/>
        <v>0</v>
      </c>
      <c r="S216" s="7">
        <f t="shared" si="669"/>
        <v>0</v>
      </c>
      <c r="T216" s="8">
        <f t="shared" si="670"/>
        <v>0</v>
      </c>
    </row>
    <row r="217" spans="1:29" s="77" customFormat="1" ht="24" x14ac:dyDescent="0.25">
      <c r="A217" s="49" t="s">
        <v>528</v>
      </c>
      <c r="B217" s="41" t="s">
        <v>82</v>
      </c>
      <c r="C217" s="69">
        <v>88484</v>
      </c>
      <c r="D217" s="67" t="s">
        <v>107</v>
      </c>
      <c r="E217" s="6" t="s">
        <v>32</v>
      </c>
      <c r="F217" s="6" t="s">
        <v>118</v>
      </c>
      <c r="G217" s="42">
        <v>4.4400000000000004</v>
      </c>
      <c r="H217" s="7"/>
      <c r="I217" s="7"/>
      <c r="J217" s="7">
        <f t="shared" si="661"/>
        <v>0</v>
      </c>
      <c r="K217" s="7">
        <f t="shared" si="662"/>
        <v>0</v>
      </c>
      <c r="L217" s="7">
        <f t="shared" si="663"/>
        <v>0</v>
      </c>
      <c r="M217" s="7">
        <f t="shared" si="664"/>
        <v>0</v>
      </c>
      <c r="N217" s="7">
        <f t="shared" si="665"/>
        <v>0</v>
      </c>
      <c r="O217" s="7">
        <f t="shared" si="666"/>
        <v>0</v>
      </c>
      <c r="P217" s="7">
        <f t="shared" si="667"/>
        <v>0</v>
      </c>
      <c r="Q217" s="43" t="s">
        <v>90</v>
      </c>
      <c r="R217" s="7">
        <f t="shared" si="668"/>
        <v>0</v>
      </c>
      <c r="S217" s="7">
        <f t="shared" si="669"/>
        <v>0</v>
      </c>
      <c r="T217" s="8">
        <f t="shared" si="670"/>
        <v>0</v>
      </c>
    </row>
    <row r="218" spans="1:29" s="77" customFormat="1" ht="24" x14ac:dyDescent="0.25">
      <c r="A218" s="49" t="s">
        <v>529</v>
      </c>
      <c r="B218" s="41" t="s">
        <v>82</v>
      </c>
      <c r="C218" s="69">
        <v>88488</v>
      </c>
      <c r="D218" s="67" t="s">
        <v>104</v>
      </c>
      <c r="E218" s="6" t="s">
        <v>32</v>
      </c>
      <c r="F218" s="6" t="s">
        <v>118</v>
      </c>
      <c r="G218" s="42">
        <v>4.4400000000000004</v>
      </c>
      <c r="H218" s="7"/>
      <c r="I218" s="7"/>
      <c r="J218" s="7">
        <f t="shared" si="661"/>
        <v>0</v>
      </c>
      <c r="K218" s="7">
        <f t="shared" si="662"/>
        <v>0</v>
      </c>
      <c r="L218" s="7">
        <f t="shared" si="663"/>
        <v>0</v>
      </c>
      <c r="M218" s="7">
        <f t="shared" si="664"/>
        <v>0</v>
      </c>
      <c r="N218" s="7">
        <f t="shared" si="665"/>
        <v>0</v>
      </c>
      <c r="O218" s="7">
        <f t="shared" si="666"/>
        <v>0</v>
      </c>
      <c r="P218" s="7">
        <f t="shared" si="667"/>
        <v>0</v>
      </c>
      <c r="Q218" s="43" t="s">
        <v>90</v>
      </c>
      <c r="R218" s="7">
        <f t="shared" si="668"/>
        <v>0</v>
      </c>
      <c r="S218" s="7">
        <f t="shared" si="669"/>
        <v>0</v>
      </c>
      <c r="T218" s="8">
        <f t="shared" si="670"/>
        <v>0</v>
      </c>
    </row>
    <row r="219" spans="1:29" s="77" customFormat="1" ht="36" x14ac:dyDescent="0.25">
      <c r="A219" s="49" t="s">
        <v>530</v>
      </c>
      <c r="B219" s="41" t="s">
        <v>82</v>
      </c>
      <c r="C219" s="69">
        <v>99059</v>
      </c>
      <c r="D219" s="67" t="s">
        <v>246</v>
      </c>
      <c r="E219" s="6" t="s">
        <v>35</v>
      </c>
      <c r="F219" s="6" t="s">
        <v>118</v>
      </c>
      <c r="G219" s="42">
        <v>38.299999999999997</v>
      </c>
      <c r="H219" s="7"/>
      <c r="I219" s="7"/>
      <c r="J219" s="7">
        <f t="shared" si="661"/>
        <v>0</v>
      </c>
      <c r="K219" s="7">
        <f t="shared" si="662"/>
        <v>0</v>
      </c>
      <c r="L219" s="7">
        <f t="shared" si="663"/>
        <v>0</v>
      </c>
      <c r="M219" s="7">
        <f t="shared" si="664"/>
        <v>0</v>
      </c>
      <c r="N219" s="7">
        <f t="shared" si="665"/>
        <v>0</v>
      </c>
      <c r="O219" s="7">
        <f t="shared" si="666"/>
        <v>0</v>
      </c>
      <c r="P219" s="7">
        <f t="shared" si="667"/>
        <v>0</v>
      </c>
      <c r="Q219" s="43" t="s">
        <v>90</v>
      </c>
      <c r="R219" s="7">
        <f t="shared" si="668"/>
        <v>0</v>
      </c>
      <c r="S219" s="7">
        <f t="shared" si="669"/>
        <v>0</v>
      </c>
      <c r="T219" s="8">
        <f t="shared" si="670"/>
        <v>0</v>
      </c>
    </row>
    <row r="220" spans="1:29" x14ac:dyDescent="0.25">
      <c r="A220" s="22"/>
      <c r="B220" s="22"/>
      <c r="C220" s="11"/>
      <c r="D220" s="34"/>
      <c r="E220" s="11"/>
      <c r="F220" s="11"/>
      <c r="G220" s="12"/>
      <c r="H220" s="16"/>
      <c r="I220" s="16"/>
      <c r="J220" s="16"/>
      <c r="K220" s="16"/>
      <c r="L220" s="16"/>
      <c r="M220" s="16"/>
      <c r="N220" s="14"/>
      <c r="O220" s="14"/>
      <c r="P220" s="14"/>
      <c r="Q220" s="14"/>
      <c r="R220" s="14"/>
      <c r="S220" s="14"/>
      <c r="T220" s="15"/>
      <c r="U220"/>
      <c r="V220"/>
      <c r="W220"/>
      <c r="X220"/>
      <c r="Y220"/>
      <c r="Z220"/>
      <c r="AA220"/>
      <c r="AB220"/>
      <c r="AC220"/>
    </row>
    <row r="221" spans="1:29" s="77" customFormat="1" x14ac:dyDescent="0.25">
      <c r="A221" s="44">
        <v>15</v>
      </c>
      <c r="B221" s="70"/>
      <c r="C221" s="71"/>
      <c r="D221" s="47" t="s">
        <v>215</v>
      </c>
      <c r="E221" s="72"/>
      <c r="F221" s="72"/>
      <c r="G221" s="73"/>
      <c r="H221" s="73"/>
      <c r="I221" s="73"/>
      <c r="J221" s="74"/>
      <c r="K221" s="76">
        <f>ROUND((SUM(K222:K258)),2)</f>
        <v>0</v>
      </c>
      <c r="L221" s="76">
        <f>ROUND((SUM(L222:L258)),2)</f>
        <v>0</v>
      </c>
      <c r="M221" s="76">
        <f>ROUND((SUM(M222:M258)),2)</f>
        <v>0</v>
      </c>
      <c r="N221" s="75"/>
      <c r="O221" s="75"/>
      <c r="P221" s="75"/>
      <c r="Q221" s="75"/>
      <c r="R221" s="76">
        <f>ROUND((SUM(R222:R258)),2)</f>
        <v>0</v>
      </c>
      <c r="S221" s="76">
        <f>ROUND((SUM(S222:S258)),2)</f>
        <v>0</v>
      </c>
      <c r="T221" s="76">
        <f>ROUND((SUM(T222:T258)),2)</f>
        <v>0</v>
      </c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:29" ht="36" x14ac:dyDescent="0.25">
      <c r="A222" s="49" t="s">
        <v>258</v>
      </c>
      <c r="B222" s="41" t="s">
        <v>82</v>
      </c>
      <c r="C222" s="69">
        <v>97495</v>
      </c>
      <c r="D222" s="67" t="s">
        <v>78</v>
      </c>
      <c r="E222" s="6" t="s">
        <v>31</v>
      </c>
      <c r="F222" s="6" t="s">
        <v>134</v>
      </c>
      <c r="G222" s="42">
        <v>5</v>
      </c>
      <c r="H222" s="7"/>
      <c r="I222" s="7"/>
      <c r="J222" s="7">
        <f t="shared" ref="J222:J225" si="671">ROUND((I222+H222),2)</f>
        <v>0</v>
      </c>
      <c r="K222" s="7">
        <f t="shared" ref="K222:K225" si="672">ROUND((H222*G222),2)</f>
        <v>0</v>
      </c>
      <c r="L222" s="7">
        <f t="shared" ref="L222:L225" si="673">ROUND((I222*G222),2)</f>
        <v>0</v>
      </c>
      <c r="M222" s="7">
        <f t="shared" ref="M222:M225" si="674">ROUND((L222+K222),2)</f>
        <v>0</v>
      </c>
      <c r="N222" s="7">
        <f t="shared" ref="N222:N225" si="675">ROUND((IF(Q222="BDI 1",((1+($T$3/100))*H222),((1+($T$4/100))*H222))),2)</f>
        <v>0</v>
      </c>
      <c r="O222" s="7">
        <f t="shared" ref="O222:O225" si="676">ROUND((IF(Q222="BDI 1",((1+($T$3/100))*I222),((1+($T$4/100))*I222))),2)</f>
        <v>0</v>
      </c>
      <c r="P222" s="7">
        <f t="shared" ref="P222:P225" si="677">ROUND((N222+O222),2)</f>
        <v>0</v>
      </c>
      <c r="Q222" s="43" t="s">
        <v>90</v>
      </c>
      <c r="R222" s="7">
        <f t="shared" ref="R222:R225" si="678">ROUND(N222*G222,2)</f>
        <v>0</v>
      </c>
      <c r="S222" s="7">
        <f t="shared" ref="S222:S225" si="679">ROUND(O222*G222,2)</f>
        <v>0</v>
      </c>
      <c r="T222" s="8">
        <f t="shared" ref="T222:T225" si="680">ROUND(R222+S222,2)</f>
        <v>0</v>
      </c>
      <c r="U222"/>
      <c r="V222"/>
      <c r="W222"/>
      <c r="X222"/>
      <c r="Y222"/>
      <c r="Z222"/>
      <c r="AA222"/>
      <c r="AB222"/>
      <c r="AC222"/>
    </row>
    <row r="223" spans="1:29" ht="24" x14ac:dyDescent="0.25">
      <c r="A223" s="49" t="s">
        <v>259</v>
      </c>
      <c r="B223" s="41" t="s">
        <v>82</v>
      </c>
      <c r="C223" s="69">
        <v>101916</v>
      </c>
      <c r="D223" s="67" t="s">
        <v>48</v>
      </c>
      <c r="E223" s="6" t="s">
        <v>31</v>
      </c>
      <c r="F223" s="6" t="s">
        <v>141</v>
      </c>
      <c r="G223" s="42">
        <v>1</v>
      </c>
      <c r="H223" s="7"/>
      <c r="I223" s="7"/>
      <c r="J223" s="7">
        <f t="shared" ref="J223" si="681">ROUND((I223+H223),2)</f>
        <v>0</v>
      </c>
      <c r="K223" s="7">
        <f t="shared" ref="K223" si="682">ROUND((H223*G223),2)</f>
        <v>0</v>
      </c>
      <c r="L223" s="7">
        <f t="shared" ref="L223" si="683">ROUND((I223*G223),2)</f>
        <v>0</v>
      </c>
      <c r="M223" s="7">
        <f t="shared" ref="M223" si="684">ROUND((L223+K223),2)</f>
        <v>0</v>
      </c>
      <c r="N223" s="7">
        <f t="shared" ref="N223" si="685">ROUND((IF(Q223="BDI 1",((1+($T$3/100))*H223),((1+($T$4/100))*H223))),2)</f>
        <v>0</v>
      </c>
      <c r="O223" s="7">
        <f t="shared" ref="O223" si="686">ROUND((IF(Q223="BDI 1",((1+($T$3/100))*I223),((1+($T$4/100))*I223))),2)</f>
        <v>0</v>
      </c>
      <c r="P223" s="7">
        <f t="shared" ref="P223" si="687">ROUND((N223+O223),2)</f>
        <v>0</v>
      </c>
      <c r="Q223" s="43" t="s">
        <v>90</v>
      </c>
      <c r="R223" s="7">
        <f t="shared" ref="R223" si="688">ROUND(N223*G223,2)</f>
        <v>0</v>
      </c>
      <c r="S223" s="7">
        <f t="shared" ref="S223" si="689">ROUND(O223*G223,2)</f>
        <v>0</v>
      </c>
      <c r="T223" s="8">
        <f t="shared" ref="T223" si="690">ROUND(R223+S223,2)</f>
        <v>0</v>
      </c>
      <c r="U223"/>
      <c r="V223"/>
      <c r="W223"/>
      <c r="X223"/>
      <c r="Y223"/>
      <c r="Z223"/>
      <c r="AA223"/>
      <c r="AB223"/>
      <c r="AC223"/>
    </row>
    <row r="224" spans="1:29" ht="24" x14ac:dyDescent="0.25">
      <c r="A224" s="49" t="s">
        <v>260</v>
      </c>
      <c r="B224" s="41" t="s">
        <v>82</v>
      </c>
      <c r="C224" s="68">
        <v>97599</v>
      </c>
      <c r="D224" s="67" t="s">
        <v>245</v>
      </c>
      <c r="E224" s="6" t="s">
        <v>31</v>
      </c>
      <c r="F224" s="6" t="s">
        <v>116</v>
      </c>
      <c r="G224" s="42">
        <v>32</v>
      </c>
      <c r="H224" s="7"/>
      <c r="I224" s="7"/>
      <c r="J224" s="7">
        <f t="shared" si="671"/>
        <v>0</v>
      </c>
      <c r="K224" s="7">
        <f t="shared" si="672"/>
        <v>0</v>
      </c>
      <c r="L224" s="7">
        <f t="shared" si="673"/>
        <v>0</v>
      </c>
      <c r="M224" s="7">
        <f t="shared" si="674"/>
        <v>0</v>
      </c>
      <c r="N224" s="7">
        <f t="shared" si="675"/>
        <v>0</v>
      </c>
      <c r="O224" s="7">
        <f t="shared" si="676"/>
        <v>0</v>
      </c>
      <c r="P224" s="7">
        <f t="shared" si="677"/>
        <v>0</v>
      </c>
      <c r="Q224" s="43" t="s">
        <v>90</v>
      </c>
      <c r="R224" s="7">
        <f t="shared" si="678"/>
        <v>0</v>
      </c>
      <c r="S224" s="7">
        <f t="shared" si="679"/>
        <v>0</v>
      </c>
      <c r="T224" s="8">
        <f t="shared" si="680"/>
        <v>0</v>
      </c>
      <c r="U224"/>
      <c r="V224"/>
      <c r="W224"/>
      <c r="X224"/>
      <c r="Y224"/>
      <c r="Z224"/>
      <c r="AA224"/>
      <c r="AB224"/>
      <c r="AC224"/>
    </row>
    <row r="225" spans="1:29" ht="36" x14ac:dyDescent="0.25">
      <c r="A225" s="49" t="s">
        <v>261</v>
      </c>
      <c r="B225" s="41" t="s">
        <v>82</v>
      </c>
      <c r="C225" s="68">
        <v>103019</v>
      </c>
      <c r="D225" s="67" t="s">
        <v>54</v>
      </c>
      <c r="E225" s="6" t="s">
        <v>31</v>
      </c>
      <c r="F225" s="6" t="s">
        <v>142</v>
      </c>
      <c r="G225" s="42">
        <v>6</v>
      </c>
      <c r="H225" s="7"/>
      <c r="I225" s="7"/>
      <c r="J225" s="7">
        <f t="shared" si="671"/>
        <v>0</v>
      </c>
      <c r="K225" s="7">
        <f t="shared" si="672"/>
        <v>0</v>
      </c>
      <c r="L225" s="7">
        <f t="shared" si="673"/>
        <v>0</v>
      </c>
      <c r="M225" s="7">
        <f t="shared" si="674"/>
        <v>0</v>
      </c>
      <c r="N225" s="7">
        <f t="shared" si="675"/>
        <v>0</v>
      </c>
      <c r="O225" s="7">
        <f t="shared" si="676"/>
        <v>0</v>
      </c>
      <c r="P225" s="7">
        <f t="shared" si="677"/>
        <v>0</v>
      </c>
      <c r="Q225" s="43" t="s">
        <v>90</v>
      </c>
      <c r="R225" s="7">
        <f t="shared" si="678"/>
        <v>0</v>
      </c>
      <c r="S225" s="7">
        <f t="shared" si="679"/>
        <v>0</v>
      </c>
      <c r="T225" s="8">
        <f t="shared" si="680"/>
        <v>0</v>
      </c>
      <c r="U225"/>
      <c r="V225"/>
      <c r="W225"/>
      <c r="X225"/>
      <c r="Y225"/>
      <c r="Z225"/>
      <c r="AA225"/>
      <c r="AB225"/>
      <c r="AC225"/>
    </row>
    <row r="226" spans="1:29" ht="36" x14ac:dyDescent="0.25">
      <c r="A226" s="49" t="s">
        <v>277</v>
      </c>
      <c r="B226" s="41" t="s">
        <v>82</v>
      </c>
      <c r="C226" s="68">
        <v>94473</v>
      </c>
      <c r="D226" s="67" t="s">
        <v>163</v>
      </c>
      <c r="E226" s="6" t="s">
        <v>31</v>
      </c>
      <c r="F226" s="6" t="s">
        <v>116</v>
      </c>
      <c r="G226" s="42">
        <v>15</v>
      </c>
      <c r="H226" s="7"/>
      <c r="I226" s="7"/>
      <c r="J226" s="7">
        <f t="shared" ref="J226:J227" si="691">ROUND((I226+H226),2)</f>
        <v>0</v>
      </c>
      <c r="K226" s="7">
        <f t="shared" ref="K226:K227" si="692">ROUND((H226*G226),2)</f>
        <v>0</v>
      </c>
      <c r="L226" s="7">
        <f t="shared" ref="L226:L227" si="693">ROUND((I226*G226),2)</f>
        <v>0</v>
      </c>
      <c r="M226" s="7">
        <f t="shared" ref="M226:M227" si="694">ROUND((L226+K226),2)</f>
        <v>0</v>
      </c>
      <c r="N226" s="7">
        <f t="shared" ref="N226:N227" si="695">ROUND((IF(Q226="BDI 1",((1+($T$3/100))*H226),((1+($T$4/100))*H226))),2)</f>
        <v>0</v>
      </c>
      <c r="O226" s="7">
        <f t="shared" ref="O226:O227" si="696">ROUND((IF(Q226="BDI 1",((1+($T$3/100))*I226),((1+($T$4/100))*I226))),2)</f>
        <v>0</v>
      </c>
      <c r="P226" s="7">
        <f t="shared" ref="P226:P227" si="697">ROUND((N226+O226),2)</f>
        <v>0</v>
      </c>
      <c r="Q226" s="43" t="s">
        <v>90</v>
      </c>
      <c r="R226" s="7">
        <f t="shared" ref="R226:R227" si="698">ROUND(N226*G226,2)</f>
        <v>0</v>
      </c>
      <c r="S226" s="7">
        <f t="shared" ref="S226:S227" si="699">ROUND(O226*G226,2)</f>
        <v>0</v>
      </c>
      <c r="T226" s="8">
        <f t="shared" ref="T226:T227" si="700">ROUND(R226+S226,2)</f>
        <v>0</v>
      </c>
      <c r="U226"/>
      <c r="V226"/>
      <c r="W226"/>
      <c r="X226"/>
      <c r="Y226"/>
      <c r="Z226"/>
      <c r="AA226"/>
      <c r="AB226"/>
      <c r="AC226"/>
    </row>
    <row r="227" spans="1:29" ht="36" x14ac:dyDescent="0.25">
      <c r="A227" s="49" t="s">
        <v>278</v>
      </c>
      <c r="B227" s="41" t="s">
        <v>82</v>
      </c>
      <c r="C227" s="68">
        <v>101908</v>
      </c>
      <c r="D227" s="67" t="s">
        <v>100</v>
      </c>
      <c r="E227" s="6" t="s">
        <v>31</v>
      </c>
      <c r="F227" s="6" t="s">
        <v>133</v>
      </c>
      <c r="G227" s="42">
        <v>14</v>
      </c>
      <c r="H227" s="7"/>
      <c r="I227" s="7"/>
      <c r="J227" s="7">
        <f t="shared" si="691"/>
        <v>0</v>
      </c>
      <c r="K227" s="7">
        <f t="shared" si="692"/>
        <v>0</v>
      </c>
      <c r="L227" s="7">
        <f t="shared" si="693"/>
        <v>0</v>
      </c>
      <c r="M227" s="7">
        <f t="shared" si="694"/>
        <v>0</v>
      </c>
      <c r="N227" s="7">
        <f t="shared" si="695"/>
        <v>0</v>
      </c>
      <c r="O227" s="7">
        <f t="shared" si="696"/>
        <v>0</v>
      </c>
      <c r="P227" s="7">
        <f t="shared" si="697"/>
        <v>0</v>
      </c>
      <c r="Q227" s="43" t="s">
        <v>90</v>
      </c>
      <c r="R227" s="7">
        <f t="shared" si="698"/>
        <v>0</v>
      </c>
      <c r="S227" s="7">
        <f t="shared" si="699"/>
        <v>0</v>
      </c>
      <c r="T227" s="8">
        <f t="shared" si="700"/>
        <v>0</v>
      </c>
      <c r="U227"/>
      <c r="V227"/>
      <c r="W227"/>
      <c r="X227"/>
      <c r="Y227"/>
      <c r="Z227"/>
      <c r="AA227"/>
      <c r="AB227"/>
      <c r="AC227"/>
    </row>
    <row r="228" spans="1:29" ht="36" x14ac:dyDescent="0.25">
      <c r="A228" s="49" t="s">
        <v>279</v>
      </c>
      <c r="B228" s="41" t="s">
        <v>82</v>
      </c>
      <c r="C228" s="68">
        <v>102618</v>
      </c>
      <c r="D228" s="67" t="s">
        <v>108</v>
      </c>
      <c r="E228" s="6" t="s">
        <v>31</v>
      </c>
      <c r="F228" s="6" t="s">
        <v>168</v>
      </c>
      <c r="G228" s="42">
        <v>2</v>
      </c>
      <c r="H228" s="7"/>
      <c r="I228" s="7"/>
      <c r="J228" s="7">
        <f t="shared" ref="J228" si="701">ROUND((I228+H228),2)</f>
        <v>0</v>
      </c>
      <c r="K228" s="7">
        <f t="shared" ref="K228" si="702">ROUND((H228*G228),2)</f>
        <v>0</v>
      </c>
      <c r="L228" s="7">
        <f t="shared" ref="L228" si="703">ROUND((I228*G228),2)</f>
        <v>0</v>
      </c>
      <c r="M228" s="7">
        <f t="shared" ref="M228" si="704">ROUND((L228+K228),2)</f>
        <v>0</v>
      </c>
      <c r="N228" s="7">
        <f t="shared" ref="N228" si="705">ROUND((IF(Q228="BDI 1",((1+($T$3/100))*H228),((1+($T$4/100))*H228))),2)</f>
        <v>0</v>
      </c>
      <c r="O228" s="7">
        <f t="shared" ref="O228" si="706">ROUND((IF(Q228="BDI 1",((1+($T$3/100))*I228),((1+($T$4/100))*I228))),2)</f>
        <v>0</v>
      </c>
      <c r="P228" s="7">
        <f t="shared" ref="P228" si="707">ROUND((N228+O228),2)</f>
        <v>0</v>
      </c>
      <c r="Q228" s="43" t="s">
        <v>90</v>
      </c>
      <c r="R228" s="7">
        <f t="shared" ref="R228" si="708">ROUND(N228*G228,2)</f>
        <v>0</v>
      </c>
      <c r="S228" s="7">
        <f t="shared" ref="S228" si="709">ROUND(O228*G228,2)</f>
        <v>0</v>
      </c>
      <c r="T228" s="8">
        <f t="shared" ref="T228" si="710">ROUND(R228+S228,2)</f>
        <v>0</v>
      </c>
      <c r="U228"/>
      <c r="V228"/>
      <c r="W228"/>
      <c r="X228"/>
      <c r="Y228"/>
      <c r="Z228"/>
      <c r="AA228"/>
      <c r="AB228"/>
      <c r="AC228"/>
    </row>
    <row r="229" spans="1:29" x14ac:dyDescent="0.25">
      <c r="A229" s="49" t="s">
        <v>280</v>
      </c>
      <c r="B229" s="41" t="s">
        <v>175</v>
      </c>
      <c r="C229" s="68">
        <v>669</v>
      </c>
      <c r="D229" s="67" t="s">
        <v>297</v>
      </c>
      <c r="E229" s="6" t="s">
        <v>31</v>
      </c>
      <c r="F229" s="6" t="s">
        <v>169</v>
      </c>
      <c r="G229" s="42">
        <v>6</v>
      </c>
      <c r="H229" s="7"/>
      <c r="I229" s="7"/>
      <c r="J229" s="7">
        <f t="shared" ref="J229" si="711">ROUND((I229+H229),2)</f>
        <v>0</v>
      </c>
      <c r="K229" s="7">
        <f t="shared" ref="K229" si="712">ROUND((H229*G229),2)</f>
        <v>0</v>
      </c>
      <c r="L229" s="7">
        <f t="shared" ref="L229" si="713">ROUND((I229*G229),2)</f>
        <v>0</v>
      </c>
      <c r="M229" s="7">
        <f t="shared" ref="M229" si="714">ROUND((L229+K229),2)</f>
        <v>0</v>
      </c>
      <c r="N229" s="7">
        <f t="shared" ref="N229" si="715">ROUND((IF(Q229="BDI 1",((1+($T$3/100))*H229),((1+($T$4/100))*H229))),2)</f>
        <v>0</v>
      </c>
      <c r="O229" s="7">
        <f t="shared" ref="O229" si="716">ROUND((IF(Q229="BDI 1",((1+($T$3/100))*I229),((1+($T$4/100))*I229))),2)</f>
        <v>0</v>
      </c>
      <c r="P229" s="7">
        <f t="shared" ref="P229" si="717">ROUND((N229+O229),2)</f>
        <v>0</v>
      </c>
      <c r="Q229" s="43" t="s">
        <v>90</v>
      </c>
      <c r="R229" s="7">
        <f t="shared" ref="R229" si="718">ROUND(N229*G229,2)</f>
        <v>0</v>
      </c>
      <c r="S229" s="7">
        <f t="shared" ref="S229" si="719">ROUND(O229*G229,2)</f>
        <v>0</v>
      </c>
      <c r="T229" s="8">
        <f t="shared" ref="T229" si="720">ROUND(R229+S229,2)</f>
        <v>0</v>
      </c>
      <c r="U229"/>
      <c r="V229"/>
      <c r="W229"/>
      <c r="X229"/>
      <c r="Y229"/>
      <c r="Z229"/>
      <c r="AA229"/>
      <c r="AB229"/>
      <c r="AC229"/>
    </row>
    <row r="230" spans="1:29" ht="24" x14ac:dyDescent="0.25">
      <c r="A230" s="49" t="s">
        <v>281</v>
      </c>
      <c r="B230" s="41" t="s">
        <v>175</v>
      </c>
      <c r="C230" s="68">
        <v>657</v>
      </c>
      <c r="D230" s="67" t="s">
        <v>298</v>
      </c>
      <c r="E230" s="6" t="s">
        <v>31</v>
      </c>
      <c r="F230" s="6" t="s">
        <v>169</v>
      </c>
      <c r="G230" s="42">
        <v>1</v>
      </c>
      <c r="H230" s="7"/>
      <c r="I230" s="7"/>
      <c r="J230" s="7">
        <f t="shared" ref="J230:J245" si="721">ROUND((I230+H230),2)</f>
        <v>0</v>
      </c>
      <c r="K230" s="7">
        <f t="shared" ref="K230:K245" si="722">ROUND((H230*G230),2)</f>
        <v>0</v>
      </c>
      <c r="L230" s="7">
        <f t="shared" ref="L230:L245" si="723">ROUND((I230*G230),2)</f>
        <v>0</v>
      </c>
      <c r="M230" s="7">
        <f t="shared" ref="M230:M245" si="724">ROUND((L230+K230),2)</f>
        <v>0</v>
      </c>
      <c r="N230" s="7">
        <f t="shared" ref="N230:N245" si="725">ROUND((IF(Q230="BDI 1",((1+($T$3/100))*H230),((1+($T$4/100))*H230))),2)</f>
        <v>0</v>
      </c>
      <c r="O230" s="7">
        <f t="shared" ref="O230:O245" si="726">ROUND((IF(Q230="BDI 1",((1+($T$3/100))*I230),((1+($T$4/100))*I230))),2)</f>
        <v>0</v>
      </c>
      <c r="P230" s="7">
        <f t="shared" ref="P230:P245" si="727">ROUND((N230+O230),2)</f>
        <v>0</v>
      </c>
      <c r="Q230" s="43" t="s">
        <v>90</v>
      </c>
      <c r="R230" s="7">
        <f t="shared" ref="R230:R245" si="728">ROUND(N230*G230,2)</f>
        <v>0</v>
      </c>
      <c r="S230" s="7">
        <f t="shared" ref="S230:S245" si="729">ROUND(O230*G230,2)</f>
        <v>0</v>
      </c>
      <c r="T230" s="8">
        <f t="shared" ref="T230:T245" si="730">ROUND(R230+S230,2)</f>
        <v>0</v>
      </c>
      <c r="U230"/>
      <c r="V230"/>
      <c r="W230"/>
      <c r="X230"/>
      <c r="Y230"/>
      <c r="Z230"/>
      <c r="AA230"/>
      <c r="AB230"/>
      <c r="AC230"/>
    </row>
    <row r="231" spans="1:29" x14ac:dyDescent="0.25">
      <c r="A231" s="49" t="s">
        <v>282</v>
      </c>
      <c r="B231" s="41" t="s">
        <v>175</v>
      </c>
      <c r="C231" s="68">
        <v>656</v>
      </c>
      <c r="D231" s="67" t="s">
        <v>531</v>
      </c>
      <c r="E231" s="6" t="s">
        <v>31</v>
      </c>
      <c r="F231" s="6" t="s">
        <v>169</v>
      </c>
      <c r="G231" s="42">
        <v>6</v>
      </c>
      <c r="H231" s="7"/>
      <c r="I231" s="7"/>
      <c r="J231" s="7">
        <f t="shared" si="721"/>
        <v>0</v>
      </c>
      <c r="K231" s="7">
        <f t="shared" si="722"/>
        <v>0</v>
      </c>
      <c r="L231" s="7">
        <f t="shared" si="723"/>
        <v>0</v>
      </c>
      <c r="M231" s="7">
        <f t="shared" si="724"/>
        <v>0</v>
      </c>
      <c r="N231" s="7">
        <f t="shared" si="725"/>
        <v>0</v>
      </c>
      <c r="O231" s="7">
        <f t="shared" si="726"/>
        <v>0</v>
      </c>
      <c r="P231" s="7">
        <f t="shared" si="727"/>
        <v>0</v>
      </c>
      <c r="Q231" s="43" t="s">
        <v>90</v>
      </c>
      <c r="R231" s="7">
        <f t="shared" si="728"/>
        <v>0</v>
      </c>
      <c r="S231" s="7">
        <f t="shared" si="729"/>
        <v>0</v>
      </c>
      <c r="T231" s="8">
        <f t="shared" si="730"/>
        <v>0</v>
      </c>
      <c r="U231"/>
      <c r="V231"/>
      <c r="W231"/>
      <c r="X231"/>
      <c r="Y231"/>
      <c r="Z231"/>
      <c r="AA231"/>
      <c r="AB231"/>
      <c r="AC231"/>
    </row>
    <row r="232" spans="1:29" x14ac:dyDescent="0.25">
      <c r="A232" s="49" t="s">
        <v>283</v>
      </c>
      <c r="B232" s="41" t="s">
        <v>175</v>
      </c>
      <c r="C232" s="68">
        <v>1015</v>
      </c>
      <c r="D232" s="67" t="s">
        <v>299</v>
      </c>
      <c r="E232" s="6" t="s">
        <v>31</v>
      </c>
      <c r="F232" s="6" t="s">
        <v>169</v>
      </c>
      <c r="G232" s="42">
        <v>6</v>
      </c>
      <c r="H232" s="7"/>
      <c r="I232" s="7"/>
      <c r="J232" s="7">
        <f t="shared" si="721"/>
        <v>0</v>
      </c>
      <c r="K232" s="7">
        <f t="shared" si="722"/>
        <v>0</v>
      </c>
      <c r="L232" s="7">
        <f t="shared" si="723"/>
        <v>0</v>
      </c>
      <c r="M232" s="7">
        <f t="shared" si="724"/>
        <v>0</v>
      </c>
      <c r="N232" s="7">
        <f t="shared" si="725"/>
        <v>0</v>
      </c>
      <c r="O232" s="7">
        <f t="shared" si="726"/>
        <v>0</v>
      </c>
      <c r="P232" s="7">
        <f t="shared" si="727"/>
        <v>0</v>
      </c>
      <c r="Q232" s="43" t="s">
        <v>90</v>
      </c>
      <c r="R232" s="7">
        <f t="shared" si="728"/>
        <v>0</v>
      </c>
      <c r="S232" s="7">
        <f t="shared" si="729"/>
        <v>0</v>
      </c>
      <c r="T232" s="8">
        <f t="shared" si="730"/>
        <v>0</v>
      </c>
      <c r="U232"/>
      <c r="V232"/>
      <c r="W232"/>
      <c r="X232"/>
      <c r="Y232"/>
      <c r="Z232"/>
      <c r="AA232"/>
      <c r="AB232"/>
      <c r="AC232"/>
    </row>
    <row r="233" spans="1:29" x14ac:dyDescent="0.25">
      <c r="A233" s="49" t="s">
        <v>284</v>
      </c>
      <c r="B233" s="41" t="s">
        <v>175</v>
      </c>
      <c r="C233" s="68">
        <v>317</v>
      </c>
      <c r="D233" s="67" t="s">
        <v>300</v>
      </c>
      <c r="E233" s="6" t="s">
        <v>35</v>
      </c>
      <c r="F233" s="6" t="s">
        <v>169</v>
      </c>
      <c r="G233" s="42">
        <v>160</v>
      </c>
      <c r="H233" s="7"/>
      <c r="I233" s="7"/>
      <c r="J233" s="7">
        <f t="shared" si="721"/>
        <v>0</v>
      </c>
      <c r="K233" s="7">
        <f t="shared" si="722"/>
        <v>0</v>
      </c>
      <c r="L233" s="7">
        <f t="shared" si="723"/>
        <v>0</v>
      </c>
      <c r="M233" s="7">
        <f t="shared" si="724"/>
        <v>0</v>
      </c>
      <c r="N233" s="7">
        <f t="shared" si="725"/>
        <v>0</v>
      </c>
      <c r="O233" s="7">
        <f t="shared" si="726"/>
        <v>0</v>
      </c>
      <c r="P233" s="7">
        <f t="shared" si="727"/>
        <v>0</v>
      </c>
      <c r="Q233" s="43" t="s">
        <v>90</v>
      </c>
      <c r="R233" s="7">
        <f t="shared" si="728"/>
        <v>0</v>
      </c>
      <c r="S233" s="7">
        <f t="shared" si="729"/>
        <v>0</v>
      </c>
      <c r="T233" s="8">
        <f t="shared" si="730"/>
        <v>0</v>
      </c>
      <c r="U233"/>
      <c r="V233"/>
      <c r="W233"/>
      <c r="X233"/>
      <c r="Y233"/>
      <c r="Z233"/>
      <c r="AA233"/>
      <c r="AB233"/>
      <c r="AC233"/>
    </row>
    <row r="234" spans="1:29" x14ac:dyDescent="0.25">
      <c r="A234" s="49" t="s">
        <v>285</v>
      </c>
      <c r="B234" s="41" t="s">
        <v>175</v>
      </c>
      <c r="C234" s="68">
        <v>665</v>
      </c>
      <c r="D234" s="67" t="s">
        <v>532</v>
      </c>
      <c r="E234" s="6" t="s">
        <v>35</v>
      </c>
      <c r="F234" s="6" t="s">
        <v>169</v>
      </c>
      <c r="G234" s="42">
        <v>160</v>
      </c>
      <c r="H234" s="7"/>
      <c r="I234" s="7"/>
      <c r="J234" s="7">
        <f t="shared" si="721"/>
        <v>0</v>
      </c>
      <c r="K234" s="7">
        <f t="shared" si="722"/>
        <v>0</v>
      </c>
      <c r="L234" s="7">
        <f t="shared" si="723"/>
        <v>0</v>
      </c>
      <c r="M234" s="7">
        <f t="shared" si="724"/>
        <v>0</v>
      </c>
      <c r="N234" s="7">
        <f t="shared" si="725"/>
        <v>0</v>
      </c>
      <c r="O234" s="7">
        <f t="shared" si="726"/>
        <v>0</v>
      </c>
      <c r="P234" s="7">
        <f t="shared" si="727"/>
        <v>0</v>
      </c>
      <c r="Q234" s="43" t="s">
        <v>90</v>
      </c>
      <c r="R234" s="7">
        <f t="shared" si="728"/>
        <v>0</v>
      </c>
      <c r="S234" s="7">
        <f t="shared" si="729"/>
        <v>0</v>
      </c>
      <c r="T234" s="8">
        <f t="shared" si="730"/>
        <v>0</v>
      </c>
      <c r="U234"/>
      <c r="V234"/>
      <c r="W234"/>
      <c r="X234"/>
      <c r="Y234"/>
      <c r="Z234"/>
      <c r="AA234"/>
      <c r="AB234"/>
      <c r="AC234"/>
    </row>
    <row r="235" spans="1:29" x14ac:dyDescent="0.25">
      <c r="A235" s="49" t="s">
        <v>286</v>
      </c>
      <c r="B235" s="41" t="s">
        <v>175</v>
      </c>
      <c r="C235" s="68">
        <v>654</v>
      </c>
      <c r="D235" s="67" t="s">
        <v>533</v>
      </c>
      <c r="E235" s="6" t="s">
        <v>31</v>
      </c>
      <c r="F235" s="6" t="s">
        <v>169</v>
      </c>
      <c r="G235" s="42">
        <v>25</v>
      </c>
      <c r="H235" s="7"/>
      <c r="I235" s="7"/>
      <c r="J235" s="7">
        <f t="shared" si="721"/>
        <v>0</v>
      </c>
      <c r="K235" s="7">
        <f t="shared" si="722"/>
        <v>0</v>
      </c>
      <c r="L235" s="7">
        <f t="shared" si="723"/>
        <v>0</v>
      </c>
      <c r="M235" s="7">
        <f t="shared" si="724"/>
        <v>0</v>
      </c>
      <c r="N235" s="7">
        <f t="shared" si="725"/>
        <v>0</v>
      </c>
      <c r="O235" s="7">
        <f t="shared" si="726"/>
        <v>0</v>
      </c>
      <c r="P235" s="7">
        <f t="shared" si="727"/>
        <v>0</v>
      </c>
      <c r="Q235" s="43" t="s">
        <v>90</v>
      </c>
      <c r="R235" s="7">
        <f t="shared" si="728"/>
        <v>0</v>
      </c>
      <c r="S235" s="7">
        <f t="shared" si="729"/>
        <v>0</v>
      </c>
      <c r="T235" s="8">
        <f t="shared" si="730"/>
        <v>0</v>
      </c>
      <c r="U235"/>
      <c r="V235"/>
      <c r="W235"/>
      <c r="X235"/>
      <c r="Y235"/>
      <c r="Z235"/>
      <c r="AA235"/>
      <c r="AB235"/>
      <c r="AC235"/>
    </row>
    <row r="236" spans="1:29" ht="36" x14ac:dyDescent="0.25">
      <c r="A236" s="49" t="s">
        <v>287</v>
      </c>
      <c r="B236" s="41" t="s">
        <v>175</v>
      </c>
      <c r="C236" s="68">
        <v>1277</v>
      </c>
      <c r="D236" s="67" t="s">
        <v>301</v>
      </c>
      <c r="E236" s="6" t="s">
        <v>31</v>
      </c>
      <c r="F236" s="6" t="s">
        <v>169</v>
      </c>
      <c r="G236" s="42">
        <v>60</v>
      </c>
      <c r="H236" s="7"/>
      <c r="I236" s="7"/>
      <c r="J236" s="7">
        <f t="shared" si="721"/>
        <v>0</v>
      </c>
      <c r="K236" s="7">
        <f t="shared" si="722"/>
        <v>0</v>
      </c>
      <c r="L236" s="7">
        <f t="shared" si="723"/>
        <v>0</v>
      </c>
      <c r="M236" s="7">
        <f t="shared" si="724"/>
        <v>0</v>
      </c>
      <c r="N236" s="7">
        <f t="shared" si="725"/>
        <v>0</v>
      </c>
      <c r="O236" s="7">
        <f t="shared" si="726"/>
        <v>0</v>
      </c>
      <c r="P236" s="7">
        <f t="shared" si="727"/>
        <v>0</v>
      </c>
      <c r="Q236" s="43" t="s">
        <v>90</v>
      </c>
      <c r="R236" s="7">
        <f t="shared" si="728"/>
        <v>0</v>
      </c>
      <c r="S236" s="7">
        <f t="shared" si="729"/>
        <v>0</v>
      </c>
      <c r="T236" s="8">
        <f t="shared" si="730"/>
        <v>0</v>
      </c>
      <c r="U236"/>
      <c r="V236"/>
      <c r="W236"/>
      <c r="X236"/>
      <c r="Y236"/>
      <c r="Z236"/>
      <c r="AA236"/>
      <c r="AB236"/>
      <c r="AC236"/>
    </row>
    <row r="237" spans="1:29" ht="36" x14ac:dyDescent="0.25">
      <c r="A237" s="49" t="s">
        <v>288</v>
      </c>
      <c r="B237" s="41" t="s">
        <v>82</v>
      </c>
      <c r="C237" s="68">
        <v>92336</v>
      </c>
      <c r="D237" s="67" t="s">
        <v>63</v>
      </c>
      <c r="E237" s="6" t="s">
        <v>35</v>
      </c>
      <c r="F237" s="6" t="s">
        <v>169</v>
      </c>
      <c r="G237" s="42">
        <v>210</v>
      </c>
      <c r="H237" s="7"/>
      <c r="I237" s="7"/>
      <c r="J237" s="7">
        <f t="shared" si="721"/>
        <v>0</v>
      </c>
      <c r="K237" s="7">
        <f t="shared" si="722"/>
        <v>0</v>
      </c>
      <c r="L237" s="7">
        <f t="shared" si="723"/>
        <v>0</v>
      </c>
      <c r="M237" s="7">
        <f t="shared" si="724"/>
        <v>0</v>
      </c>
      <c r="N237" s="7">
        <f t="shared" si="725"/>
        <v>0</v>
      </c>
      <c r="O237" s="7">
        <f t="shared" si="726"/>
        <v>0</v>
      </c>
      <c r="P237" s="7">
        <f t="shared" si="727"/>
        <v>0</v>
      </c>
      <c r="Q237" s="43" t="s">
        <v>90</v>
      </c>
      <c r="R237" s="7">
        <f t="shared" si="728"/>
        <v>0</v>
      </c>
      <c r="S237" s="7">
        <f t="shared" si="729"/>
        <v>0</v>
      </c>
      <c r="T237" s="8">
        <f t="shared" si="730"/>
        <v>0</v>
      </c>
      <c r="U237"/>
      <c r="V237"/>
      <c r="W237"/>
      <c r="X237"/>
      <c r="Y237"/>
      <c r="Z237"/>
      <c r="AA237"/>
      <c r="AB237"/>
      <c r="AC237"/>
    </row>
    <row r="238" spans="1:29" ht="24" x14ac:dyDescent="0.25">
      <c r="A238" s="49" t="s">
        <v>289</v>
      </c>
      <c r="B238" s="41" t="s">
        <v>175</v>
      </c>
      <c r="C238" s="68">
        <v>1049</v>
      </c>
      <c r="D238" s="67" t="s">
        <v>302</v>
      </c>
      <c r="E238" s="6" t="s">
        <v>31</v>
      </c>
      <c r="F238" s="6" t="s">
        <v>169</v>
      </c>
      <c r="G238" s="42">
        <v>95</v>
      </c>
      <c r="H238" s="7"/>
      <c r="I238" s="7"/>
      <c r="J238" s="7">
        <f t="shared" si="721"/>
        <v>0</v>
      </c>
      <c r="K238" s="7">
        <f t="shared" si="722"/>
        <v>0</v>
      </c>
      <c r="L238" s="7">
        <f t="shared" si="723"/>
        <v>0</v>
      </c>
      <c r="M238" s="7">
        <f t="shared" si="724"/>
        <v>0</v>
      </c>
      <c r="N238" s="7">
        <f t="shared" si="725"/>
        <v>0</v>
      </c>
      <c r="O238" s="7">
        <f t="shared" si="726"/>
        <v>0</v>
      </c>
      <c r="P238" s="7">
        <f t="shared" si="727"/>
        <v>0</v>
      </c>
      <c r="Q238" s="43" t="s">
        <v>90</v>
      </c>
      <c r="R238" s="7">
        <f t="shared" si="728"/>
        <v>0</v>
      </c>
      <c r="S238" s="7">
        <f t="shared" si="729"/>
        <v>0</v>
      </c>
      <c r="T238" s="8">
        <f t="shared" si="730"/>
        <v>0</v>
      </c>
      <c r="U238"/>
      <c r="V238"/>
      <c r="W238"/>
      <c r="X238"/>
      <c r="Y238"/>
      <c r="Z238"/>
      <c r="AA238"/>
      <c r="AB238"/>
      <c r="AC238"/>
    </row>
    <row r="239" spans="1:29" ht="24" x14ac:dyDescent="0.25">
      <c r="A239" s="49" t="s">
        <v>290</v>
      </c>
      <c r="B239" s="41" t="s">
        <v>175</v>
      </c>
      <c r="C239" s="68">
        <v>591</v>
      </c>
      <c r="D239" s="67" t="s">
        <v>302</v>
      </c>
      <c r="E239" s="6" t="s">
        <v>31</v>
      </c>
      <c r="F239" s="6" t="s">
        <v>169</v>
      </c>
      <c r="G239" s="42">
        <v>6</v>
      </c>
      <c r="H239" s="7"/>
      <c r="I239" s="7"/>
      <c r="J239" s="7">
        <f t="shared" si="721"/>
        <v>0</v>
      </c>
      <c r="K239" s="7">
        <f t="shared" si="722"/>
        <v>0</v>
      </c>
      <c r="L239" s="7">
        <f t="shared" si="723"/>
        <v>0</v>
      </c>
      <c r="M239" s="7">
        <f t="shared" si="724"/>
        <v>0</v>
      </c>
      <c r="N239" s="7">
        <f t="shared" si="725"/>
        <v>0</v>
      </c>
      <c r="O239" s="7">
        <f t="shared" si="726"/>
        <v>0</v>
      </c>
      <c r="P239" s="7">
        <f t="shared" si="727"/>
        <v>0</v>
      </c>
      <c r="Q239" s="43" t="s">
        <v>90</v>
      </c>
      <c r="R239" s="7">
        <f t="shared" si="728"/>
        <v>0</v>
      </c>
      <c r="S239" s="7">
        <f t="shared" si="729"/>
        <v>0</v>
      </c>
      <c r="T239" s="8">
        <f t="shared" si="730"/>
        <v>0</v>
      </c>
      <c r="U239"/>
      <c r="V239"/>
      <c r="W239"/>
      <c r="X239"/>
      <c r="Y239"/>
      <c r="Z239"/>
      <c r="AA239"/>
      <c r="AB239"/>
      <c r="AC239"/>
    </row>
    <row r="240" spans="1:29" x14ac:dyDescent="0.25">
      <c r="A240" s="49" t="s">
        <v>291</v>
      </c>
      <c r="B240" s="41" t="s">
        <v>175</v>
      </c>
      <c r="C240" s="68">
        <v>315</v>
      </c>
      <c r="D240" s="67" t="s">
        <v>303</v>
      </c>
      <c r="E240" s="6" t="s">
        <v>31</v>
      </c>
      <c r="F240" s="6" t="s">
        <v>169</v>
      </c>
      <c r="G240" s="42">
        <v>6</v>
      </c>
      <c r="H240" s="7"/>
      <c r="I240" s="7"/>
      <c r="J240" s="7">
        <f t="shared" si="721"/>
        <v>0</v>
      </c>
      <c r="K240" s="7">
        <f t="shared" si="722"/>
        <v>0</v>
      </c>
      <c r="L240" s="7">
        <f t="shared" si="723"/>
        <v>0</v>
      </c>
      <c r="M240" s="7">
        <f t="shared" si="724"/>
        <v>0</v>
      </c>
      <c r="N240" s="7">
        <f t="shared" si="725"/>
        <v>0</v>
      </c>
      <c r="O240" s="7">
        <f t="shared" si="726"/>
        <v>0</v>
      </c>
      <c r="P240" s="7">
        <f t="shared" si="727"/>
        <v>0</v>
      </c>
      <c r="Q240" s="43" t="s">
        <v>90</v>
      </c>
      <c r="R240" s="7">
        <f t="shared" si="728"/>
        <v>0</v>
      </c>
      <c r="S240" s="7">
        <f t="shared" si="729"/>
        <v>0</v>
      </c>
      <c r="T240" s="8">
        <f t="shared" si="730"/>
        <v>0</v>
      </c>
      <c r="U240"/>
      <c r="V240"/>
      <c r="W240"/>
      <c r="X240"/>
      <c r="Y240"/>
      <c r="Z240"/>
      <c r="AA240"/>
      <c r="AB240"/>
      <c r="AC240"/>
    </row>
    <row r="241" spans="1:29" ht="24" x14ac:dyDescent="0.25">
      <c r="A241" s="49" t="s">
        <v>292</v>
      </c>
      <c r="B241" s="41" t="s">
        <v>175</v>
      </c>
      <c r="C241" s="68">
        <v>1169</v>
      </c>
      <c r="D241" s="67" t="s">
        <v>304</v>
      </c>
      <c r="E241" s="6" t="s">
        <v>31</v>
      </c>
      <c r="F241" s="6" t="s">
        <v>169</v>
      </c>
      <c r="G241" s="42">
        <v>1</v>
      </c>
      <c r="H241" s="7"/>
      <c r="I241" s="7"/>
      <c r="J241" s="7">
        <f t="shared" si="721"/>
        <v>0</v>
      </c>
      <c r="K241" s="7">
        <f t="shared" si="722"/>
        <v>0</v>
      </c>
      <c r="L241" s="7">
        <f t="shared" si="723"/>
        <v>0</v>
      </c>
      <c r="M241" s="7">
        <f t="shared" si="724"/>
        <v>0</v>
      </c>
      <c r="N241" s="7">
        <f t="shared" si="725"/>
        <v>0</v>
      </c>
      <c r="O241" s="7">
        <f t="shared" si="726"/>
        <v>0</v>
      </c>
      <c r="P241" s="7">
        <f t="shared" si="727"/>
        <v>0</v>
      </c>
      <c r="Q241" s="43" t="s">
        <v>90</v>
      </c>
      <c r="R241" s="7">
        <f t="shared" si="728"/>
        <v>0</v>
      </c>
      <c r="S241" s="7">
        <f t="shared" si="729"/>
        <v>0</v>
      </c>
      <c r="T241" s="8">
        <f t="shared" si="730"/>
        <v>0</v>
      </c>
      <c r="U241"/>
      <c r="V241"/>
      <c r="W241"/>
      <c r="X241"/>
      <c r="Y241"/>
      <c r="Z241"/>
      <c r="AA241"/>
      <c r="AB241"/>
      <c r="AC241"/>
    </row>
    <row r="242" spans="1:29" x14ac:dyDescent="0.25">
      <c r="A242" s="49" t="s">
        <v>293</v>
      </c>
      <c r="B242" s="41" t="s">
        <v>175</v>
      </c>
      <c r="C242" s="68">
        <v>875</v>
      </c>
      <c r="D242" s="67" t="s">
        <v>534</v>
      </c>
      <c r="E242" s="6" t="s">
        <v>31</v>
      </c>
      <c r="F242" s="6" t="s">
        <v>169</v>
      </c>
      <c r="G242" s="42">
        <v>1</v>
      </c>
      <c r="H242" s="7"/>
      <c r="I242" s="7"/>
      <c r="J242" s="7">
        <f t="shared" si="721"/>
        <v>0</v>
      </c>
      <c r="K242" s="7">
        <f t="shared" si="722"/>
        <v>0</v>
      </c>
      <c r="L242" s="7">
        <f t="shared" si="723"/>
        <v>0</v>
      </c>
      <c r="M242" s="7">
        <f t="shared" si="724"/>
        <v>0</v>
      </c>
      <c r="N242" s="7">
        <f t="shared" si="725"/>
        <v>0</v>
      </c>
      <c r="O242" s="7">
        <f t="shared" si="726"/>
        <v>0</v>
      </c>
      <c r="P242" s="7">
        <f t="shared" si="727"/>
        <v>0</v>
      </c>
      <c r="Q242" s="43" t="s">
        <v>90</v>
      </c>
      <c r="R242" s="7">
        <f t="shared" si="728"/>
        <v>0</v>
      </c>
      <c r="S242" s="7">
        <f t="shared" si="729"/>
        <v>0</v>
      </c>
      <c r="T242" s="8">
        <f t="shared" si="730"/>
        <v>0</v>
      </c>
      <c r="U242"/>
      <c r="V242"/>
      <c r="W242"/>
      <c r="X242"/>
      <c r="Y242"/>
      <c r="Z242"/>
      <c r="AA242"/>
      <c r="AB242"/>
      <c r="AC242"/>
    </row>
    <row r="243" spans="1:29" s="77" customFormat="1" ht="36" x14ac:dyDescent="0.25">
      <c r="A243" s="49" t="s">
        <v>294</v>
      </c>
      <c r="B243" s="41" t="s">
        <v>82</v>
      </c>
      <c r="C243" s="68">
        <v>94713</v>
      </c>
      <c r="D243" s="67" t="s">
        <v>164</v>
      </c>
      <c r="E243" s="6" t="s">
        <v>31</v>
      </c>
      <c r="F243" s="6" t="s">
        <v>316</v>
      </c>
      <c r="G243" s="42">
        <v>1</v>
      </c>
      <c r="H243" s="7"/>
      <c r="I243" s="7"/>
      <c r="J243" s="7">
        <f t="shared" ref="J243:J244" si="731">ROUND((I243+H243),2)</f>
        <v>0</v>
      </c>
      <c r="K243" s="7">
        <f t="shared" ref="K243:K244" si="732">ROUND((H243*G243),2)</f>
        <v>0</v>
      </c>
      <c r="L243" s="7">
        <f t="shared" ref="L243:L244" si="733">ROUND((I243*G243),2)</f>
        <v>0</v>
      </c>
      <c r="M243" s="7">
        <f t="shared" ref="M243:M244" si="734">ROUND((L243+K243),2)</f>
        <v>0</v>
      </c>
      <c r="N243" s="7">
        <f t="shared" ref="N243:N244" si="735">ROUND((IF(Q243="BDI 1",((1+($T$3/100))*H243),((1+($T$4/100))*H243))),2)</f>
        <v>0</v>
      </c>
      <c r="O243" s="7">
        <f t="shared" ref="O243:O244" si="736">ROUND((IF(Q243="BDI 1",((1+($T$3/100))*I243),((1+($T$4/100))*I243))),2)</f>
        <v>0</v>
      </c>
      <c r="P243" s="7">
        <f t="shared" ref="P243:P244" si="737">ROUND((N243+O243),2)</f>
        <v>0</v>
      </c>
      <c r="Q243" s="43" t="s">
        <v>90</v>
      </c>
      <c r="R243" s="7">
        <f t="shared" ref="R243:R244" si="738">ROUND(N243*G243,2)</f>
        <v>0</v>
      </c>
      <c r="S243" s="7">
        <f t="shared" ref="S243:S244" si="739">ROUND(O243*G243,2)</f>
        <v>0</v>
      </c>
      <c r="T243" s="8">
        <f t="shared" ref="T243:T244" si="740">ROUND(R243+S243,2)</f>
        <v>0</v>
      </c>
    </row>
    <row r="244" spans="1:29" s="77" customFormat="1" x14ac:dyDescent="0.25">
      <c r="A244" s="49" t="s">
        <v>295</v>
      </c>
      <c r="B244" s="41" t="s">
        <v>175</v>
      </c>
      <c r="C244" s="68">
        <v>1310</v>
      </c>
      <c r="D244" s="67" t="s">
        <v>305</v>
      </c>
      <c r="E244" s="6" t="s">
        <v>31</v>
      </c>
      <c r="F244" s="6" t="s">
        <v>318</v>
      </c>
      <c r="G244" s="42">
        <v>1</v>
      </c>
      <c r="H244" s="7"/>
      <c r="I244" s="7"/>
      <c r="J244" s="7">
        <f t="shared" si="731"/>
        <v>0</v>
      </c>
      <c r="K244" s="7">
        <f t="shared" si="732"/>
        <v>0</v>
      </c>
      <c r="L244" s="7">
        <f t="shared" si="733"/>
        <v>0</v>
      </c>
      <c r="M244" s="7">
        <f t="shared" si="734"/>
        <v>0</v>
      </c>
      <c r="N244" s="7">
        <f t="shared" si="735"/>
        <v>0</v>
      </c>
      <c r="O244" s="7">
        <f t="shared" si="736"/>
        <v>0</v>
      </c>
      <c r="P244" s="7">
        <f t="shared" si="737"/>
        <v>0</v>
      </c>
      <c r="Q244" s="43" t="s">
        <v>90</v>
      </c>
      <c r="R244" s="7">
        <f t="shared" si="738"/>
        <v>0</v>
      </c>
      <c r="S244" s="7">
        <f t="shared" si="739"/>
        <v>0</v>
      </c>
      <c r="T244" s="8">
        <f t="shared" si="740"/>
        <v>0</v>
      </c>
    </row>
    <row r="245" spans="1:29" ht="36" x14ac:dyDescent="0.25">
      <c r="A245" s="49" t="s">
        <v>315</v>
      </c>
      <c r="B245" s="41" t="s">
        <v>82</v>
      </c>
      <c r="C245" s="68">
        <v>101933</v>
      </c>
      <c r="D245" s="67" t="s">
        <v>49</v>
      </c>
      <c r="E245" s="6" t="s">
        <v>31</v>
      </c>
      <c r="F245" s="6" t="s">
        <v>169</v>
      </c>
      <c r="G245" s="42">
        <v>6</v>
      </c>
      <c r="H245" s="7"/>
      <c r="I245" s="7"/>
      <c r="J245" s="7">
        <f t="shared" si="721"/>
        <v>0</v>
      </c>
      <c r="K245" s="7">
        <f t="shared" si="722"/>
        <v>0</v>
      </c>
      <c r="L245" s="7">
        <f t="shared" si="723"/>
        <v>0</v>
      </c>
      <c r="M245" s="7">
        <f t="shared" si="724"/>
        <v>0</v>
      </c>
      <c r="N245" s="7">
        <f t="shared" si="725"/>
        <v>0</v>
      </c>
      <c r="O245" s="7">
        <f t="shared" si="726"/>
        <v>0</v>
      </c>
      <c r="P245" s="7">
        <f t="shared" si="727"/>
        <v>0</v>
      </c>
      <c r="Q245" s="43" t="s">
        <v>90</v>
      </c>
      <c r="R245" s="7">
        <f t="shared" si="728"/>
        <v>0</v>
      </c>
      <c r="S245" s="7">
        <f t="shared" si="729"/>
        <v>0</v>
      </c>
      <c r="T245" s="8">
        <f t="shared" si="730"/>
        <v>0</v>
      </c>
      <c r="U245"/>
      <c r="V245"/>
      <c r="W245"/>
      <c r="X245"/>
      <c r="Y245"/>
      <c r="Z245"/>
      <c r="AA245"/>
      <c r="AB245"/>
      <c r="AC245"/>
    </row>
    <row r="246" spans="1:29" x14ac:dyDescent="0.25">
      <c r="A246" s="49" t="s">
        <v>317</v>
      </c>
      <c r="B246" s="41" t="s">
        <v>175</v>
      </c>
      <c r="C246" s="68">
        <v>1011</v>
      </c>
      <c r="D246" s="67" t="s">
        <v>306</v>
      </c>
      <c r="E246" s="6" t="s">
        <v>31</v>
      </c>
      <c r="F246" s="6" t="s">
        <v>169</v>
      </c>
      <c r="G246" s="42">
        <v>6</v>
      </c>
      <c r="H246" s="7"/>
      <c r="I246" s="7"/>
      <c r="J246" s="7">
        <f t="shared" ref="J246" si="741">ROUND((I246+H246),2)</f>
        <v>0</v>
      </c>
      <c r="K246" s="7">
        <f t="shared" ref="K246" si="742">ROUND((H246*G246),2)</f>
        <v>0</v>
      </c>
      <c r="L246" s="7">
        <f t="shared" ref="L246" si="743">ROUND((I246*G246),2)</f>
        <v>0</v>
      </c>
      <c r="M246" s="7">
        <f t="shared" ref="M246" si="744">ROUND((L246+K246),2)</f>
        <v>0</v>
      </c>
      <c r="N246" s="7">
        <f t="shared" ref="N246" si="745">ROUND((IF(Q246="BDI 1",((1+($T$3/100))*H246),((1+($T$4/100))*H246))),2)</f>
        <v>0</v>
      </c>
      <c r="O246" s="7">
        <f t="shared" ref="O246" si="746">ROUND((IF(Q246="BDI 1",((1+($T$3/100))*I246),((1+($T$4/100))*I246))),2)</f>
        <v>0</v>
      </c>
      <c r="P246" s="7">
        <f t="shared" ref="P246" si="747">ROUND((N246+O246),2)</f>
        <v>0</v>
      </c>
      <c r="Q246" s="43" t="s">
        <v>90</v>
      </c>
      <c r="R246" s="7">
        <f t="shared" ref="R246" si="748">ROUND(N246*G246,2)</f>
        <v>0</v>
      </c>
      <c r="S246" s="7">
        <f t="shared" ref="S246" si="749">ROUND(O246*G246,2)</f>
        <v>0</v>
      </c>
      <c r="T246" s="8">
        <f t="shared" ref="T246" si="750">ROUND(R246+S246,2)</f>
        <v>0</v>
      </c>
      <c r="U246"/>
      <c r="V246"/>
      <c r="W246"/>
      <c r="X246"/>
      <c r="Y246"/>
      <c r="Z246"/>
      <c r="AA246"/>
      <c r="AB246"/>
      <c r="AC246"/>
    </row>
    <row r="247" spans="1:29" s="77" customFormat="1" x14ac:dyDescent="0.25">
      <c r="A247" s="49" t="s">
        <v>319</v>
      </c>
      <c r="B247" s="41" t="s">
        <v>175</v>
      </c>
      <c r="C247" s="68">
        <v>335</v>
      </c>
      <c r="D247" s="67" t="s">
        <v>307</v>
      </c>
      <c r="E247" s="6" t="s">
        <v>31</v>
      </c>
      <c r="F247" s="6" t="s">
        <v>316</v>
      </c>
      <c r="G247" s="42">
        <v>3</v>
      </c>
      <c r="H247" s="7"/>
      <c r="I247" s="7"/>
      <c r="J247" s="7">
        <f t="shared" ref="J247:J258" si="751">ROUND((I247+H247),2)</f>
        <v>0</v>
      </c>
      <c r="K247" s="7">
        <f t="shared" ref="K247:K258" si="752">ROUND((H247*G247),2)</f>
        <v>0</v>
      </c>
      <c r="L247" s="7">
        <f t="shared" ref="L247:L258" si="753">ROUND((I247*G247),2)</f>
        <v>0</v>
      </c>
      <c r="M247" s="7">
        <f t="shared" ref="M247:M258" si="754">ROUND((L247+K247),2)</f>
        <v>0</v>
      </c>
      <c r="N247" s="7">
        <f t="shared" ref="N247:N258" si="755">ROUND((IF(Q247="BDI 1",((1+($T$3/100))*H247),((1+($T$4/100))*H247))),2)</f>
        <v>0</v>
      </c>
      <c r="O247" s="7">
        <f t="shared" ref="O247:O258" si="756">ROUND((IF(Q247="BDI 1",((1+($T$3/100))*I247),((1+($T$4/100))*I247))),2)</f>
        <v>0</v>
      </c>
      <c r="P247" s="7">
        <f t="shared" ref="P247:P258" si="757">ROUND((N247+O247),2)</f>
        <v>0</v>
      </c>
      <c r="Q247" s="43" t="s">
        <v>90</v>
      </c>
      <c r="R247" s="7">
        <f t="shared" ref="R247:R258" si="758">ROUND(N247*G247,2)</f>
        <v>0</v>
      </c>
      <c r="S247" s="7">
        <f t="shared" ref="S247:S258" si="759">ROUND(O247*G247,2)</f>
        <v>0</v>
      </c>
      <c r="T247" s="8">
        <f t="shared" ref="T247:T258" si="760">ROUND(R247+S247,2)</f>
        <v>0</v>
      </c>
    </row>
    <row r="248" spans="1:29" s="77" customFormat="1" ht="24" x14ac:dyDescent="0.25">
      <c r="A248" s="49" t="s">
        <v>321</v>
      </c>
      <c r="B248" s="41" t="s">
        <v>82</v>
      </c>
      <c r="C248" s="68">
        <v>94499</v>
      </c>
      <c r="D248" s="67" t="s">
        <v>70</v>
      </c>
      <c r="E248" s="6" t="s">
        <v>31</v>
      </c>
      <c r="F248" s="6" t="s">
        <v>318</v>
      </c>
      <c r="G248" s="42">
        <v>2</v>
      </c>
      <c r="H248" s="7"/>
      <c r="I248" s="7"/>
      <c r="J248" s="7">
        <f t="shared" si="751"/>
        <v>0</v>
      </c>
      <c r="K248" s="7">
        <f t="shared" si="752"/>
        <v>0</v>
      </c>
      <c r="L248" s="7">
        <f t="shared" si="753"/>
        <v>0</v>
      </c>
      <c r="M248" s="7">
        <f t="shared" si="754"/>
        <v>0</v>
      </c>
      <c r="N248" s="7">
        <f t="shared" si="755"/>
        <v>0</v>
      </c>
      <c r="O248" s="7">
        <f t="shared" si="756"/>
        <v>0</v>
      </c>
      <c r="P248" s="7">
        <f t="shared" si="757"/>
        <v>0</v>
      </c>
      <c r="Q248" s="43" t="s">
        <v>90</v>
      </c>
      <c r="R248" s="7">
        <f t="shared" si="758"/>
        <v>0</v>
      </c>
      <c r="S248" s="7">
        <f t="shared" si="759"/>
        <v>0</v>
      </c>
      <c r="T248" s="8">
        <f t="shared" si="760"/>
        <v>0</v>
      </c>
    </row>
    <row r="249" spans="1:29" s="77" customFormat="1" ht="36" x14ac:dyDescent="0.25">
      <c r="A249" s="49" t="s">
        <v>323</v>
      </c>
      <c r="B249" s="41" t="s">
        <v>82</v>
      </c>
      <c r="C249" s="68">
        <v>94792</v>
      </c>
      <c r="D249" s="67" t="s">
        <v>71</v>
      </c>
      <c r="E249" s="6" t="s">
        <v>31</v>
      </c>
      <c r="F249" s="6" t="s">
        <v>320</v>
      </c>
      <c r="G249" s="42">
        <v>3</v>
      </c>
      <c r="H249" s="7"/>
      <c r="I249" s="7"/>
      <c r="J249" s="7">
        <f t="shared" si="751"/>
        <v>0</v>
      </c>
      <c r="K249" s="7">
        <f t="shared" si="752"/>
        <v>0</v>
      </c>
      <c r="L249" s="7">
        <f t="shared" si="753"/>
        <v>0</v>
      </c>
      <c r="M249" s="7">
        <f t="shared" si="754"/>
        <v>0</v>
      </c>
      <c r="N249" s="7">
        <f t="shared" si="755"/>
        <v>0</v>
      </c>
      <c r="O249" s="7">
        <f t="shared" si="756"/>
        <v>0</v>
      </c>
      <c r="P249" s="7">
        <f t="shared" si="757"/>
        <v>0</v>
      </c>
      <c r="Q249" s="43" t="s">
        <v>90</v>
      </c>
      <c r="R249" s="7">
        <f t="shared" si="758"/>
        <v>0</v>
      </c>
      <c r="S249" s="7">
        <f t="shared" si="759"/>
        <v>0</v>
      </c>
      <c r="T249" s="8">
        <f t="shared" si="760"/>
        <v>0</v>
      </c>
    </row>
    <row r="250" spans="1:29" s="77" customFormat="1" x14ac:dyDescent="0.25">
      <c r="A250" s="49" t="s">
        <v>325</v>
      </c>
      <c r="B250" s="41" t="s">
        <v>175</v>
      </c>
      <c r="C250" s="68">
        <v>1048</v>
      </c>
      <c r="D250" s="67" t="s">
        <v>308</v>
      </c>
      <c r="E250" s="6" t="s">
        <v>31</v>
      </c>
      <c r="F250" s="6" t="s">
        <v>322</v>
      </c>
      <c r="G250" s="42">
        <v>90</v>
      </c>
      <c r="H250" s="7"/>
      <c r="I250" s="7"/>
      <c r="J250" s="7">
        <f t="shared" si="751"/>
        <v>0</v>
      </c>
      <c r="K250" s="7">
        <f t="shared" si="752"/>
        <v>0</v>
      </c>
      <c r="L250" s="7">
        <f t="shared" si="753"/>
        <v>0</v>
      </c>
      <c r="M250" s="7">
        <f t="shared" si="754"/>
        <v>0</v>
      </c>
      <c r="N250" s="7">
        <f t="shared" si="755"/>
        <v>0</v>
      </c>
      <c r="O250" s="7">
        <f t="shared" si="756"/>
        <v>0</v>
      </c>
      <c r="P250" s="7">
        <f t="shared" si="757"/>
        <v>0</v>
      </c>
      <c r="Q250" s="43" t="s">
        <v>90</v>
      </c>
      <c r="R250" s="7">
        <f t="shared" si="758"/>
        <v>0</v>
      </c>
      <c r="S250" s="7">
        <f t="shared" si="759"/>
        <v>0</v>
      </c>
      <c r="T250" s="8">
        <f t="shared" si="760"/>
        <v>0</v>
      </c>
    </row>
    <row r="251" spans="1:29" s="77" customFormat="1" ht="24" x14ac:dyDescent="0.25">
      <c r="A251" s="49" t="s">
        <v>327</v>
      </c>
      <c r="B251" s="41" t="s">
        <v>82</v>
      </c>
      <c r="C251" s="68">
        <v>97440</v>
      </c>
      <c r="D251" s="67" t="s">
        <v>77</v>
      </c>
      <c r="E251" s="6" t="s">
        <v>31</v>
      </c>
      <c r="F251" s="6" t="s">
        <v>324</v>
      </c>
      <c r="G251" s="42">
        <v>8</v>
      </c>
      <c r="H251" s="7"/>
      <c r="I251" s="7"/>
      <c r="J251" s="7">
        <f t="shared" si="751"/>
        <v>0</v>
      </c>
      <c r="K251" s="7">
        <f t="shared" si="752"/>
        <v>0</v>
      </c>
      <c r="L251" s="7">
        <f t="shared" si="753"/>
        <v>0</v>
      </c>
      <c r="M251" s="7">
        <f t="shared" si="754"/>
        <v>0</v>
      </c>
      <c r="N251" s="7">
        <f t="shared" si="755"/>
        <v>0</v>
      </c>
      <c r="O251" s="7">
        <f t="shared" si="756"/>
        <v>0</v>
      </c>
      <c r="P251" s="7">
        <f t="shared" si="757"/>
        <v>0</v>
      </c>
      <c r="Q251" s="43" t="s">
        <v>90</v>
      </c>
      <c r="R251" s="7">
        <f t="shared" si="758"/>
        <v>0</v>
      </c>
      <c r="S251" s="7">
        <f t="shared" si="759"/>
        <v>0</v>
      </c>
      <c r="T251" s="8">
        <f t="shared" si="760"/>
        <v>0</v>
      </c>
    </row>
    <row r="252" spans="1:29" s="77" customFormat="1" x14ac:dyDescent="0.25">
      <c r="A252" s="49" t="s">
        <v>329</v>
      </c>
      <c r="B252" s="41" t="s">
        <v>175</v>
      </c>
      <c r="C252" s="68">
        <v>204</v>
      </c>
      <c r="D252" s="67" t="s">
        <v>310</v>
      </c>
      <c r="E252" s="6" t="s">
        <v>31</v>
      </c>
      <c r="F252" s="6" t="s">
        <v>326</v>
      </c>
      <c r="G252" s="42">
        <v>1</v>
      </c>
      <c r="H252" s="7"/>
      <c r="I252" s="7"/>
      <c r="J252" s="7">
        <f t="shared" si="751"/>
        <v>0</v>
      </c>
      <c r="K252" s="7">
        <f t="shared" si="752"/>
        <v>0</v>
      </c>
      <c r="L252" s="7">
        <f t="shared" si="753"/>
        <v>0</v>
      </c>
      <c r="M252" s="7">
        <f t="shared" si="754"/>
        <v>0</v>
      </c>
      <c r="N252" s="7">
        <f t="shared" si="755"/>
        <v>0</v>
      </c>
      <c r="O252" s="7">
        <f t="shared" si="756"/>
        <v>0</v>
      </c>
      <c r="P252" s="7">
        <f t="shared" si="757"/>
        <v>0</v>
      </c>
      <c r="Q252" s="43" t="s">
        <v>90</v>
      </c>
      <c r="R252" s="7">
        <f t="shared" si="758"/>
        <v>0</v>
      </c>
      <c r="S252" s="7">
        <f t="shared" si="759"/>
        <v>0</v>
      </c>
      <c r="T252" s="8">
        <f t="shared" si="760"/>
        <v>0</v>
      </c>
    </row>
    <row r="253" spans="1:29" s="77" customFormat="1" ht="24" x14ac:dyDescent="0.25">
      <c r="A253" s="49" t="s">
        <v>331</v>
      </c>
      <c r="B253" s="41" t="s">
        <v>175</v>
      </c>
      <c r="C253" s="68">
        <v>1044</v>
      </c>
      <c r="D253" s="67" t="s">
        <v>311</v>
      </c>
      <c r="E253" s="6" t="s">
        <v>31</v>
      </c>
      <c r="F253" s="6" t="s">
        <v>328</v>
      </c>
      <c r="G253" s="42">
        <v>140</v>
      </c>
      <c r="H253" s="7"/>
      <c r="I253" s="7"/>
      <c r="J253" s="7">
        <f t="shared" si="751"/>
        <v>0</v>
      </c>
      <c r="K253" s="7">
        <f t="shared" si="752"/>
        <v>0</v>
      </c>
      <c r="L253" s="7">
        <f t="shared" si="753"/>
        <v>0</v>
      </c>
      <c r="M253" s="7">
        <f t="shared" si="754"/>
        <v>0</v>
      </c>
      <c r="N253" s="7">
        <f t="shared" si="755"/>
        <v>0</v>
      </c>
      <c r="O253" s="7">
        <f t="shared" si="756"/>
        <v>0</v>
      </c>
      <c r="P253" s="7">
        <f t="shared" si="757"/>
        <v>0</v>
      </c>
      <c r="Q253" s="43" t="s">
        <v>90</v>
      </c>
      <c r="R253" s="7">
        <f t="shared" si="758"/>
        <v>0</v>
      </c>
      <c r="S253" s="7">
        <f t="shared" si="759"/>
        <v>0</v>
      </c>
      <c r="T253" s="8">
        <f t="shared" si="760"/>
        <v>0</v>
      </c>
    </row>
    <row r="254" spans="1:29" s="77" customFormat="1" ht="36" x14ac:dyDescent="0.25">
      <c r="A254" s="49" t="s">
        <v>333</v>
      </c>
      <c r="B254" s="41" t="s">
        <v>175</v>
      </c>
      <c r="C254" s="68">
        <v>733</v>
      </c>
      <c r="D254" s="67" t="s">
        <v>312</v>
      </c>
      <c r="E254" s="6" t="s">
        <v>31</v>
      </c>
      <c r="F254" s="6" t="s">
        <v>330</v>
      </c>
      <c r="G254" s="42">
        <v>10</v>
      </c>
      <c r="H254" s="7"/>
      <c r="I254" s="7"/>
      <c r="J254" s="7">
        <f t="shared" si="751"/>
        <v>0</v>
      </c>
      <c r="K254" s="7">
        <f t="shared" si="752"/>
        <v>0</v>
      </c>
      <c r="L254" s="7">
        <f t="shared" si="753"/>
        <v>0</v>
      </c>
      <c r="M254" s="7">
        <f t="shared" si="754"/>
        <v>0</v>
      </c>
      <c r="N254" s="7">
        <f t="shared" si="755"/>
        <v>0</v>
      </c>
      <c r="O254" s="7">
        <f t="shared" si="756"/>
        <v>0</v>
      </c>
      <c r="P254" s="7">
        <f t="shared" si="757"/>
        <v>0</v>
      </c>
      <c r="Q254" s="43" t="s">
        <v>90</v>
      </c>
      <c r="R254" s="7">
        <f t="shared" si="758"/>
        <v>0</v>
      </c>
      <c r="S254" s="7">
        <f t="shared" si="759"/>
        <v>0</v>
      </c>
      <c r="T254" s="8">
        <f t="shared" si="760"/>
        <v>0</v>
      </c>
    </row>
    <row r="255" spans="1:29" s="77" customFormat="1" x14ac:dyDescent="0.25">
      <c r="A255" s="49" t="s">
        <v>335</v>
      </c>
      <c r="B255" s="41" t="s">
        <v>175</v>
      </c>
      <c r="C255" s="68">
        <v>1172</v>
      </c>
      <c r="D255" s="67" t="s">
        <v>313</v>
      </c>
      <c r="E255" s="6" t="s">
        <v>31</v>
      </c>
      <c r="F255" s="6" t="s">
        <v>332</v>
      </c>
      <c r="G255" s="42">
        <v>3</v>
      </c>
      <c r="H255" s="7"/>
      <c r="I255" s="7"/>
      <c r="J255" s="7">
        <f t="shared" si="751"/>
        <v>0</v>
      </c>
      <c r="K255" s="7">
        <f t="shared" si="752"/>
        <v>0</v>
      </c>
      <c r="L255" s="7">
        <f t="shared" si="753"/>
        <v>0</v>
      </c>
      <c r="M255" s="7">
        <f t="shared" si="754"/>
        <v>0</v>
      </c>
      <c r="N255" s="7">
        <f t="shared" si="755"/>
        <v>0</v>
      </c>
      <c r="O255" s="7">
        <f t="shared" si="756"/>
        <v>0</v>
      </c>
      <c r="P255" s="7">
        <f t="shared" si="757"/>
        <v>0</v>
      </c>
      <c r="Q255" s="43" t="s">
        <v>90</v>
      </c>
      <c r="R255" s="7">
        <f t="shared" si="758"/>
        <v>0</v>
      </c>
      <c r="S255" s="7">
        <f t="shared" si="759"/>
        <v>0</v>
      </c>
      <c r="T255" s="8">
        <f t="shared" si="760"/>
        <v>0</v>
      </c>
    </row>
    <row r="256" spans="1:29" s="77" customFormat="1" ht="36" x14ac:dyDescent="0.25">
      <c r="A256" s="49" t="s">
        <v>337</v>
      </c>
      <c r="B256" s="41" t="s">
        <v>82</v>
      </c>
      <c r="C256" s="68">
        <v>97548</v>
      </c>
      <c r="D256" s="67" t="s">
        <v>79</v>
      </c>
      <c r="E256" s="6" t="s">
        <v>31</v>
      </c>
      <c r="F256" s="6" t="s">
        <v>334</v>
      </c>
      <c r="G256" s="42">
        <v>15</v>
      </c>
      <c r="H256" s="7"/>
      <c r="I256" s="7"/>
      <c r="J256" s="7">
        <f t="shared" si="751"/>
        <v>0</v>
      </c>
      <c r="K256" s="7">
        <f t="shared" si="752"/>
        <v>0</v>
      </c>
      <c r="L256" s="7">
        <f t="shared" si="753"/>
        <v>0</v>
      </c>
      <c r="M256" s="7">
        <f t="shared" si="754"/>
        <v>0</v>
      </c>
      <c r="N256" s="7">
        <f t="shared" si="755"/>
        <v>0</v>
      </c>
      <c r="O256" s="7">
        <f t="shared" si="756"/>
        <v>0</v>
      </c>
      <c r="P256" s="7">
        <f t="shared" si="757"/>
        <v>0</v>
      </c>
      <c r="Q256" s="43" t="s">
        <v>90</v>
      </c>
      <c r="R256" s="7">
        <f t="shared" si="758"/>
        <v>0</v>
      </c>
      <c r="S256" s="7">
        <f t="shared" si="759"/>
        <v>0</v>
      </c>
      <c r="T256" s="8">
        <f t="shared" si="760"/>
        <v>0</v>
      </c>
    </row>
    <row r="257" spans="1:29" s="77" customFormat="1" x14ac:dyDescent="0.25">
      <c r="A257" s="49" t="s">
        <v>339</v>
      </c>
      <c r="B257" s="41" t="s">
        <v>175</v>
      </c>
      <c r="C257" s="68">
        <v>667</v>
      </c>
      <c r="D257" s="67" t="s">
        <v>309</v>
      </c>
      <c r="E257" s="6" t="s">
        <v>31</v>
      </c>
      <c r="F257" s="6" t="s">
        <v>336</v>
      </c>
      <c r="G257" s="42">
        <v>110</v>
      </c>
      <c r="H257" s="7"/>
      <c r="I257" s="7"/>
      <c r="J257" s="7">
        <f t="shared" si="751"/>
        <v>0</v>
      </c>
      <c r="K257" s="7">
        <f t="shared" si="752"/>
        <v>0</v>
      </c>
      <c r="L257" s="7">
        <f t="shared" si="753"/>
        <v>0</v>
      </c>
      <c r="M257" s="7">
        <f t="shared" si="754"/>
        <v>0</v>
      </c>
      <c r="N257" s="7">
        <f t="shared" si="755"/>
        <v>0</v>
      </c>
      <c r="O257" s="7">
        <f t="shared" si="756"/>
        <v>0</v>
      </c>
      <c r="P257" s="7">
        <f t="shared" si="757"/>
        <v>0</v>
      </c>
      <c r="Q257" s="43" t="s">
        <v>90</v>
      </c>
      <c r="R257" s="7">
        <f t="shared" si="758"/>
        <v>0</v>
      </c>
      <c r="S257" s="7">
        <f t="shared" si="759"/>
        <v>0</v>
      </c>
      <c r="T257" s="8">
        <f t="shared" si="760"/>
        <v>0</v>
      </c>
    </row>
    <row r="258" spans="1:29" s="77" customFormat="1" x14ac:dyDescent="0.25">
      <c r="A258" s="49" t="s">
        <v>340</v>
      </c>
      <c r="B258" s="41" t="s">
        <v>175</v>
      </c>
      <c r="C258" s="68">
        <v>671</v>
      </c>
      <c r="D258" s="67" t="s">
        <v>314</v>
      </c>
      <c r="E258" s="6" t="s">
        <v>31</v>
      </c>
      <c r="F258" s="6" t="s">
        <v>338</v>
      </c>
      <c r="G258" s="42">
        <v>1</v>
      </c>
      <c r="H258" s="7"/>
      <c r="I258" s="7"/>
      <c r="J258" s="7">
        <f t="shared" si="751"/>
        <v>0</v>
      </c>
      <c r="K258" s="7">
        <f t="shared" si="752"/>
        <v>0</v>
      </c>
      <c r="L258" s="7">
        <f t="shared" si="753"/>
        <v>0</v>
      </c>
      <c r="M258" s="7">
        <f t="shared" si="754"/>
        <v>0</v>
      </c>
      <c r="N258" s="7">
        <f t="shared" si="755"/>
        <v>0</v>
      </c>
      <c r="O258" s="7">
        <f t="shared" si="756"/>
        <v>0</v>
      </c>
      <c r="P258" s="7">
        <f t="shared" si="757"/>
        <v>0</v>
      </c>
      <c r="Q258" s="43" t="s">
        <v>90</v>
      </c>
      <c r="R258" s="7">
        <f t="shared" si="758"/>
        <v>0</v>
      </c>
      <c r="S258" s="7">
        <f t="shared" si="759"/>
        <v>0</v>
      </c>
      <c r="T258" s="8">
        <f t="shared" si="760"/>
        <v>0</v>
      </c>
    </row>
    <row r="259" spans="1:29" x14ac:dyDescent="0.25">
      <c r="A259" s="22"/>
      <c r="B259" s="22"/>
      <c r="C259" s="11"/>
      <c r="D259" s="34"/>
      <c r="E259" s="11"/>
      <c r="F259" s="11"/>
      <c r="G259" s="12"/>
      <c r="H259" s="16"/>
      <c r="I259" s="16"/>
      <c r="J259" s="16"/>
      <c r="K259" s="16"/>
      <c r="L259" s="16"/>
      <c r="M259" s="16"/>
      <c r="N259" s="14"/>
      <c r="O259" s="14"/>
      <c r="P259" s="14"/>
      <c r="Q259" s="14"/>
      <c r="R259" s="14"/>
      <c r="S259" s="14"/>
      <c r="T259" s="15"/>
      <c r="U259"/>
      <c r="V259"/>
      <c r="W259"/>
      <c r="X259"/>
      <c r="Y259"/>
      <c r="Z259"/>
      <c r="AA259"/>
      <c r="AB259"/>
      <c r="AC259"/>
    </row>
    <row r="260" spans="1:29" s="77" customFormat="1" x14ac:dyDescent="0.25">
      <c r="A260" s="44">
        <v>16</v>
      </c>
      <c r="B260" s="70"/>
      <c r="C260" s="71"/>
      <c r="D260" s="47" t="s">
        <v>296</v>
      </c>
      <c r="E260" s="72"/>
      <c r="F260" s="72"/>
      <c r="G260" s="73"/>
      <c r="H260" s="73"/>
      <c r="I260" s="73"/>
      <c r="J260" s="74"/>
      <c r="K260" s="76">
        <f>ROUND(SUM(K261:K263),2)</f>
        <v>0</v>
      </c>
      <c r="L260" s="76">
        <f>ROUND(SUM(L261:L263),2)</f>
        <v>0</v>
      </c>
      <c r="M260" s="76">
        <f>ROUND(SUM(M261:M263),2)</f>
        <v>0</v>
      </c>
      <c r="N260" s="75"/>
      <c r="O260" s="75"/>
      <c r="P260" s="75"/>
      <c r="Q260" s="75"/>
      <c r="R260" s="76">
        <f>ROUND(SUM(R261:R263),2)</f>
        <v>0</v>
      </c>
      <c r="S260" s="76">
        <f>ROUND(SUM(S261:S263),2)</f>
        <v>0</v>
      </c>
      <c r="T260" s="76">
        <f>ROUND(SUM(T261:T263),2)</f>
        <v>0</v>
      </c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:29" s="77" customFormat="1" ht="24" x14ac:dyDescent="0.25">
      <c r="A261" s="49" t="s">
        <v>262</v>
      </c>
      <c r="B261" s="41" t="s">
        <v>175</v>
      </c>
      <c r="C261" s="69">
        <v>606</v>
      </c>
      <c r="D261" s="67" t="s">
        <v>228</v>
      </c>
      <c r="E261" s="6" t="s">
        <v>34</v>
      </c>
      <c r="F261" s="6" t="s">
        <v>119</v>
      </c>
      <c r="G261" s="42">
        <v>20.28</v>
      </c>
      <c r="H261" s="7"/>
      <c r="I261" s="7"/>
      <c r="J261" s="7">
        <f t="shared" ref="J261" si="761">ROUND((I261+H261),2)</f>
        <v>0</v>
      </c>
      <c r="K261" s="7">
        <f t="shared" ref="K261" si="762">ROUND((H261*G261),2)</f>
        <v>0</v>
      </c>
      <c r="L261" s="7">
        <f t="shared" ref="L261" si="763">ROUND((I261*G261),2)</f>
        <v>0</v>
      </c>
      <c r="M261" s="7">
        <f t="shared" ref="M261" si="764">ROUND((L261+K261),2)</f>
        <v>0</v>
      </c>
      <c r="N261" s="7">
        <f t="shared" ref="N261" si="765">ROUND((IF(Q261="BDI 1",((1+($T$3/100))*H261),((1+($T$4/100))*H261))),2)</f>
        <v>0</v>
      </c>
      <c r="O261" s="7">
        <f t="shared" ref="O261" si="766">ROUND((IF(Q261="BDI 1",((1+($T$3/100))*I261),((1+($T$4/100))*I261))),2)</f>
        <v>0</v>
      </c>
      <c r="P261" s="7">
        <f t="shared" ref="P261" si="767">ROUND((N261+O261),2)</f>
        <v>0</v>
      </c>
      <c r="Q261" s="43" t="s">
        <v>90</v>
      </c>
      <c r="R261" s="7">
        <f t="shared" ref="R261" si="768">ROUND(N261*G261,2)</f>
        <v>0</v>
      </c>
      <c r="S261" s="7">
        <f t="shared" ref="S261" si="769">ROUND(O261*G261,2)</f>
        <v>0</v>
      </c>
      <c r="T261" s="8">
        <f t="shared" ref="T261" si="770">ROUND(R261+S261,2)</f>
        <v>0</v>
      </c>
    </row>
    <row r="262" spans="1:29" s="77" customFormat="1" ht="36" x14ac:dyDescent="0.25">
      <c r="A262" s="49" t="s">
        <v>263</v>
      </c>
      <c r="B262" s="41" t="s">
        <v>82</v>
      </c>
      <c r="C262" s="69">
        <v>95875</v>
      </c>
      <c r="D262" s="67" t="s">
        <v>73</v>
      </c>
      <c r="E262" s="6" t="s">
        <v>30</v>
      </c>
      <c r="F262" s="6" t="s">
        <v>119</v>
      </c>
      <c r="G262" s="42">
        <v>608.4</v>
      </c>
      <c r="H262" s="7"/>
      <c r="I262" s="7"/>
      <c r="J262" s="7">
        <f t="shared" ref="J262" si="771">ROUND((I262+H262),2)</f>
        <v>0</v>
      </c>
      <c r="K262" s="7">
        <f t="shared" ref="K262" si="772">ROUND((H262*G262),2)</f>
        <v>0</v>
      </c>
      <c r="L262" s="7">
        <f t="shared" ref="L262" si="773">ROUND((I262*G262),2)</f>
        <v>0</v>
      </c>
      <c r="M262" s="7">
        <f t="shared" ref="M262" si="774">ROUND((L262+K262),2)</f>
        <v>0</v>
      </c>
      <c r="N262" s="7">
        <f t="shared" ref="N262" si="775">ROUND((IF(Q262="BDI 1",((1+($T$3/100))*H262),((1+($T$4/100))*H262))),2)</f>
        <v>0</v>
      </c>
      <c r="O262" s="7">
        <f t="shared" ref="O262" si="776">ROUND((IF(Q262="BDI 1",((1+($T$3/100))*I262),((1+($T$4/100))*I262))),2)</f>
        <v>0</v>
      </c>
      <c r="P262" s="7">
        <f t="shared" ref="P262" si="777">ROUND((N262+O262),2)</f>
        <v>0</v>
      </c>
      <c r="Q262" s="43" t="s">
        <v>90</v>
      </c>
      <c r="R262" s="7">
        <f t="shared" ref="R262" si="778">ROUND(N262*G262,2)</f>
        <v>0</v>
      </c>
      <c r="S262" s="7">
        <f t="shared" ref="S262" si="779">ROUND(O262*G262,2)</f>
        <v>0</v>
      </c>
      <c r="T262" s="8">
        <f t="shared" ref="T262" si="780">ROUND(R262+S262,2)</f>
        <v>0</v>
      </c>
    </row>
    <row r="263" spans="1:29" ht="24" x14ac:dyDescent="0.25">
      <c r="A263" s="49" t="s">
        <v>264</v>
      </c>
      <c r="B263" s="41" t="s">
        <v>175</v>
      </c>
      <c r="C263" s="69">
        <v>532</v>
      </c>
      <c r="D263" s="67" t="s">
        <v>269</v>
      </c>
      <c r="E263" s="6" t="s">
        <v>32</v>
      </c>
      <c r="F263" s="6" t="s">
        <v>119</v>
      </c>
      <c r="G263" s="42">
        <v>2847.58</v>
      </c>
      <c r="H263" s="7"/>
      <c r="I263" s="7"/>
      <c r="J263" s="7">
        <f t="shared" ref="J263" si="781">ROUND((I263+H263),2)</f>
        <v>0</v>
      </c>
      <c r="K263" s="7">
        <f t="shared" ref="K263" si="782">ROUND((H263*G263),2)</f>
        <v>0</v>
      </c>
      <c r="L263" s="7">
        <f t="shared" ref="L263" si="783">ROUND((I263*G263),2)</f>
        <v>0</v>
      </c>
      <c r="M263" s="7">
        <f t="shared" ref="M263" si="784">ROUND((L263+K263),2)</f>
        <v>0</v>
      </c>
      <c r="N263" s="7">
        <f t="shared" ref="N263" si="785">ROUND((IF(Q263="BDI 1",((1+($T$3/100))*H263),((1+($T$4/100))*H263))),2)</f>
        <v>0</v>
      </c>
      <c r="O263" s="7">
        <f t="shared" ref="O263" si="786">ROUND((IF(Q263="BDI 1",((1+($T$3/100))*I263),((1+($T$4/100))*I263))),2)</f>
        <v>0</v>
      </c>
      <c r="P263" s="7">
        <f t="shared" ref="P263" si="787">ROUND((N263+O263),2)</f>
        <v>0</v>
      </c>
      <c r="Q263" s="43" t="s">
        <v>90</v>
      </c>
      <c r="R263" s="7">
        <f t="shared" ref="R263" si="788">ROUND(N263*G263,2)</f>
        <v>0</v>
      </c>
      <c r="S263" s="7">
        <f t="shared" ref="S263" si="789">ROUND(O263*G263,2)</f>
        <v>0</v>
      </c>
      <c r="T263" s="8">
        <f t="shared" ref="T263" si="790">ROUND(R263+S263,2)</f>
        <v>0</v>
      </c>
      <c r="U263"/>
      <c r="V263"/>
      <c r="W263"/>
      <c r="X263"/>
      <c r="Y263"/>
      <c r="Z263"/>
      <c r="AA263"/>
      <c r="AB263"/>
      <c r="AC263"/>
    </row>
    <row r="264" spans="1:29" x14ac:dyDescent="0.25">
      <c r="A264" s="23"/>
      <c r="B264" s="23"/>
      <c r="C264" s="17"/>
      <c r="D264" s="18"/>
      <c r="E264" s="17"/>
      <c r="F264" s="17"/>
      <c r="G264" s="19"/>
      <c r="H264" s="19"/>
      <c r="I264" s="19"/>
      <c r="J264" s="20"/>
      <c r="K264" s="20"/>
      <c r="L264" s="20"/>
      <c r="M264" s="20"/>
      <c r="N264" s="14"/>
      <c r="O264" s="14"/>
      <c r="P264" s="14"/>
      <c r="Q264" s="14"/>
      <c r="R264" s="14"/>
      <c r="S264" s="14"/>
      <c r="T264" s="15"/>
      <c r="U264"/>
      <c r="V264"/>
      <c r="W264"/>
      <c r="X264"/>
      <c r="Y264"/>
      <c r="Z264"/>
      <c r="AA264"/>
      <c r="AB264"/>
      <c r="AC264"/>
    </row>
    <row r="265" spans="1:29" x14ac:dyDescent="0.25">
      <c r="A265" s="56" t="s">
        <v>22</v>
      </c>
      <c r="B265" s="57"/>
      <c r="C265" s="57"/>
      <c r="D265" s="57"/>
      <c r="E265" s="57"/>
      <c r="F265" s="57"/>
      <c r="G265" s="57"/>
      <c r="H265" s="57"/>
      <c r="I265" s="57"/>
      <c r="J265" s="57"/>
      <c r="K265" s="52">
        <f t="shared" ref="K265:M265" si="791">K9+K16+K44+K58+K81+K99+K128+K142+K163+K176+K180+K183+K189+K195+K221+K260</f>
        <v>0</v>
      </c>
      <c r="L265" s="52">
        <f t="shared" si="791"/>
        <v>0</v>
      </c>
      <c r="M265" s="52">
        <f t="shared" si="791"/>
        <v>0</v>
      </c>
      <c r="N265" s="57"/>
      <c r="O265" s="57"/>
      <c r="P265" s="57"/>
      <c r="Q265" s="51"/>
      <c r="R265" s="52">
        <f t="shared" ref="R265:S265" si="792">R9+R16+R44+R58+R81+R99+R128+R142+R163+R176+R180+R183+R189+R195+R221+R260</f>
        <v>0</v>
      </c>
      <c r="S265" s="52">
        <f t="shared" si="792"/>
        <v>0</v>
      </c>
      <c r="T265" s="52">
        <f>T9+T16+T44+T58+T81+T99+T128+T142+T163+T176+T180+T183+T189+T195+T221+T260</f>
        <v>0</v>
      </c>
      <c r="U265"/>
      <c r="V265"/>
      <c r="W265"/>
      <c r="X265"/>
      <c r="Y265"/>
      <c r="Z265"/>
      <c r="AA265"/>
      <c r="AB265"/>
      <c r="AC265"/>
    </row>
    <row r="266" spans="1:29" x14ac:dyDescent="0.25">
      <c r="A266" s="26"/>
      <c r="B266" s="26"/>
      <c r="C266" s="26"/>
      <c r="D266" s="26"/>
      <c r="E266" s="26"/>
      <c r="F266" s="26"/>
      <c r="G266" s="27"/>
      <c r="H266" s="27"/>
      <c r="I266" s="27"/>
      <c r="J266" s="28"/>
      <c r="K266" s="28"/>
      <c r="L266" s="64"/>
      <c r="M266" s="64"/>
      <c r="N266" s="28"/>
      <c r="O266" s="28"/>
      <c r="P266" s="29"/>
      <c r="Q266" s="29"/>
      <c r="R266" s="29"/>
      <c r="S266" s="29"/>
      <c r="T266" s="53"/>
      <c r="U266"/>
      <c r="V266"/>
      <c r="W266"/>
      <c r="X266"/>
      <c r="Y266"/>
      <c r="Z266"/>
      <c r="AA266"/>
      <c r="AB266"/>
      <c r="AC266"/>
    </row>
    <row r="267" spans="1:29" x14ac:dyDescent="0.25">
      <c r="A267" s="30"/>
      <c r="B267" s="30"/>
      <c r="C267" s="30"/>
      <c r="D267" s="30"/>
      <c r="E267" s="30"/>
      <c r="F267" s="30"/>
      <c r="G267" s="31"/>
      <c r="H267" s="31"/>
      <c r="I267" s="31"/>
      <c r="J267" s="32"/>
      <c r="K267" s="32"/>
      <c r="L267" s="32"/>
      <c r="M267" s="32"/>
      <c r="N267" s="32"/>
      <c r="O267" s="32"/>
      <c r="P267" s="33"/>
      <c r="Q267" s="33"/>
      <c r="R267" s="33"/>
      <c r="S267" s="33"/>
      <c r="T267" s="54"/>
      <c r="U267"/>
      <c r="V267"/>
      <c r="W267"/>
      <c r="X267"/>
      <c r="Y267"/>
      <c r="Z267"/>
      <c r="AA267"/>
      <c r="AB267"/>
      <c r="AC267"/>
    </row>
    <row r="268" spans="1:29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55"/>
      <c r="U268"/>
      <c r="V268"/>
      <c r="W268"/>
      <c r="X268"/>
      <c r="Y268"/>
      <c r="Z268"/>
      <c r="AA268"/>
      <c r="AB268"/>
      <c r="AC268"/>
    </row>
    <row r="269" spans="1:29" x14ac:dyDescent="0.25">
      <c r="H269" s="24"/>
      <c r="U269"/>
      <c r="V269"/>
      <c r="W269"/>
      <c r="X269"/>
      <c r="Y269"/>
      <c r="Z269"/>
      <c r="AA269"/>
      <c r="AB269"/>
      <c r="AC269"/>
    </row>
    <row r="270" spans="1:29" x14ac:dyDescent="0.25">
      <c r="H270" s="24"/>
      <c r="T270" s="65"/>
      <c r="U270"/>
      <c r="V270"/>
      <c r="W270"/>
      <c r="X270"/>
      <c r="Y270"/>
      <c r="Z270"/>
      <c r="AA270"/>
      <c r="AB270"/>
      <c r="AC270"/>
    </row>
    <row r="271" spans="1:29" x14ac:dyDescent="0.25">
      <c r="H271" s="24"/>
      <c r="U271"/>
      <c r="V271"/>
      <c r="W271"/>
      <c r="X271"/>
      <c r="Y271"/>
      <c r="Z271"/>
      <c r="AA271"/>
      <c r="AB271"/>
      <c r="AC271"/>
    </row>
    <row r="272" spans="1:29" x14ac:dyDescent="0.25">
      <c r="H272" s="24"/>
      <c r="T272" s="65"/>
      <c r="U272"/>
      <c r="V272"/>
      <c r="W272"/>
      <c r="X272"/>
      <c r="Y272"/>
      <c r="Z272"/>
      <c r="AA272"/>
      <c r="AB272"/>
      <c r="AC272"/>
    </row>
    <row r="273" spans="8:29" x14ac:dyDescent="0.25">
      <c r="H273" s="24"/>
      <c r="U273"/>
      <c r="V273"/>
      <c r="W273"/>
      <c r="X273"/>
      <c r="Y273"/>
      <c r="Z273"/>
      <c r="AA273"/>
      <c r="AB273"/>
      <c r="AC273"/>
    </row>
    <row r="274" spans="8:29" x14ac:dyDescent="0.25">
      <c r="H274" s="24"/>
      <c r="U274"/>
      <c r="V274"/>
      <c r="W274"/>
      <c r="X274"/>
      <c r="Y274"/>
      <c r="Z274"/>
      <c r="AA274"/>
      <c r="AB274"/>
      <c r="AC274"/>
    </row>
    <row r="275" spans="8:29" x14ac:dyDescent="0.25">
      <c r="H275" s="24"/>
      <c r="U275"/>
      <c r="V275"/>
      <c r="W275"/>
      <c r="X275"/>
      <c r="Y275"/>
      <c r="Z275"/>
      <c r="AA275"/>
      <c r="AB275"/>
      <c r="AC275"/>
    </row>
    <row r="276" spans="8:29" x14ac:dyDescent="0.25">
      <c r="H276" s="24"/>
      <c r="U276"/>
      <c r="V276"/>
      <c r="W276"/>
      <c r="X276"/>
      <c r="Y276"/>
      <c r="Z276"/>
      <c r="AA276"/>
      <c r="AB276"/>
      <c r="AC276"/>
    </row>
    <row r="277" spans="8:29" x14ac:dyDescent="0.25">
      <c r="H277" s="24"/>
      <c r="U277"/>
      <c r="V277"/>
      <c r="W277"/>
      <c r="X277"/>
      <c r="Y277"/>
      <c r="Z277"/>
      <c r="AA277"/>
      <c r="AB277"/>
      <c r="AC277"/>
    </row>
    <row r="278" spans="8:29" x14ac:dyDescent="0.25">
      <c r="H278" s="24"/>
      <c r="U278"/>
      <c r="V278"/>
      <c r="W278"/>
      <c r="X278"/>
      <c r="Y278"/>
      <c r="Z278"/>
      <c r="AA278"/>
      <c r="AB278"/>
      <c r="AC278"/>
    </row>
    <row r="279" spans="8:29" x14ac:dyDescent="0.25">
      <c r="H279" s="24"/>
      <c r="U279"/>
      <c r="V279"/>
      <c r="W279"/>
      <c r="X279"/>
      <c r="Y279"/>
      <c r="Z279"/>
      <c r="AA279"/>
      <c r="AB279"/>
      <c r="AC279"/>
    </row>
    <row r="280" spans="8:29" x14ac:dyDescent="0.25">
      <c r="H280" s="24"/>
      <c r="U280"/>
      <c r="V280"/>
      <c r="W280"/>
      <c r="X280"/>
      <c r="Y280"/>
      <c r="Z280"/>
      <c r="AA280"/>
      <c r="AB280"/>
      <c r="AC280"/>
    </row>
    <row r="281" spans="8:29" x14ac:dyDescent="0.25">
      <c r="H281" s="24"/>
      <c r="U281"/>
      <c r="V281"/>
      <c r="W281"/>
      <c r="X281"/>
      <c r="Y281"/>
      <c r="Z281"/>
      <c r="AA281"/>
      <c r="AB281"/>
      <c r="AC281"/>
    </row>
    <row r="282" spans="8:29" x14ac:dyDescent="0.25">
      <c r="H282" s="24"/>
      <c r="U282"/>
      <c r="V282"/>
      <c r="W282"/>
      <c r="X282"/>
      <c r="Y282"/>
      <c r="Z282"/>
      <c r="AA282"/>
      <c r="AB282"/>
      <c r="AC282"/>
    </row>
    <row r="283" spans="8:29" x14ac:dyDescent="0.25">
      <c r="H283" s="24"/>
      <c r="U283"/>
      <c r="V283"/>
      <c r="W283"/>
      <c r="X283"/>
      <c r="Y283"/>
      <c r="Z283"/>
      <c r="AA283"/>
      <c r="AB283"/>
      <c r="AC283"/>
    </row>
    <row r="284" spans="8:29" x14ac:dyDescent="0.25">
      <c r="H284" s="24"/>
      <c r="U284"/>
      <c r="V284"/>
      <c r="W284"/>
      <c r="X284"/>
      <c r="Y284"/>
      <c r="Z284"/>
      <c r="AA284"/>
      <c r="AB284"/>
      <c r="AC284"/>
    </row>
    <row r="285" spans="8:29" x14ac:dyDescent="0.25">
      <c r="H285" s="24"/>
      <c r="T285"/>
      <c r="U285"/>
      <c r="V285"/>
      <c r="W285"/>
      <c r="X285"/>
      <c r="Y285"/>
      <c r="Z285"/>
      <c r="AA285"/>
      <c r="AB285"/>
      <c r="AC285"/>
    </row>
    <row r="286" spans="8:29" x14ac:dyDescent="0.25">
      <c r="H286" s="24"/>
      <c r="T286"/>
      <c r="U286"/>
      <c r="V286"/>
      <c r="W286"/>
      <c r="X286"/>
      <c r="Y286"/>
      <c r="Z286"/>
      <c r="AA286"/>
      <c r="AB286"/>
      <c r="AC286"/>
    </row>
    <row r="287" spans="8:29" x14ac:dyDescent="0.25">
      <c r="H287" s="24"/>
      <c r="T287"/>
      <c r="U287"/>
      <c r="V287"/>
      <c r="W287"/>
      <c r="X287"/>
      <c r="Y287"/>
      <c r="Z287"/>
      <c r="AA287"/>
      <c r="AB287"/>
      <c r="AC287"/>
    </row>
    <row r="288" spans="8:29" x14ac:dyDescent="0.25">
      <c r="H288" s="24"/>
      <c r="T288"/>
      <c r="U288"/>
      <c r="V288"/>
      <c r="W288"/>
      <c r="X288"/>
      <c r="Y288"/>
      <c r="Z288"/>
      <c r="AA288"/>
      <c r="AB288"/>
      <c r="AC288"/>
    </row>
    <row r="289" spans="8:29" x14ac:dyDescent="0.25">
      <c r="H289" s="24"/>
      <c r="T289"/>
      <c r="U289"/>
      <c r="V289"/>
      <c r="W289"/>
      <c r="X289"/>
      <c r="Y289"/>
      <c r="Z289"/>
      <c r="AA289"/>
      <c r="AB289"/>
      <c r="AC289"/>
    </row>
    <row r="290" spans="8:29" x14ac:dyDescent="0.25">
      <c r="H290" s="24"/>
      <c r="T290"/>
      <c r="U290"/>
      <c r="V290"/>
      <c r="W290"/>
      <c r="X290"/>
      <c r="Y290"/>
      <c r="Z290"/>
      <c r="AA290"/>
      <c r="AB290"/>
      <c r="AC290"/>
    </row>
    <row r="291" spans="8:29" x14ac:dyDescent="0.25">
      <c r="H291" s="24"/>
      <c r="T291"/>
      <c r="U291"/>
      <c r="V291"/>
      <c r="W291"/>
      <c r="X291"/>
      <c r="Y291"/>
      <c r="Z291"/>
      <c r="AA291"/>
      <c r="AB291"/>
      <c r="AC291"/>
    </row>
    <row r="292" spans="8:29" x14ac:dyDescent="0.25">
      <c r="H292" s="24"/>
      <c r="T292"/>
      <c r="U292"/>
      <c r="V292"/>
      <c r="W292"/>
      <c r="X292"/>
      <c r="Y292"/>
      <c r="Z292"/>
      <c r="AA292"/>
      <c r="AB292"/>
      <c r="AC292"/>
    </row>
    <row r="293" spans="8:29" x14ac:dyDescent="0.25">
      <c r="H293" s="24"/>
      <c r="T293"/>
      <c r="U293"/>
      <c r="V293"/>
      <c r="W293"/>
      <c r="X293"/>
      <c r="Y293"/>
      <c r="Z293"/>
      <c r="AA293"/>
      <c r="AB293"/>
      <c r="AC293"/>
    </row>
    <row r="294" spans="8:29" x14ac:dyDescent="0.25">
      <c r="H294" s="24"/>
      <c r="T294"/>
      <c r="U294"/>
      <c r="V294"/>
      <c r="W294"/>
      <c r="X294"/>
      <c r="Y294"/>
      <c r="Z294"/>
      <c r="AA294"/>
      <c r="AB294"/>
      <c r="AC294"/>
    </row>
    <row r="295" spans="8:29" x14ac:dyDescent="0.25">
      <c r="H295" s="24"/>
      <c r="T295"/>
      <c r="U295"/>
      <c r="V295"/>
      <c r="W295"/>
      <c r="X295"/>
      <c r="Y295"/>
      <c r="Z295"/>
      <c r="AA295"/>
      <c r="AB295"/>
      <c r="AC295"/>
    </row>
    <row r="296" spans="8:29" x14ac:dyDescent="0.25">
      <c r="H296" s="24"/>
      <c r="T296"/>
      <c r="U296"/>
      <c r="V296"/>
      <c r="W296"/>
      <c r="X296"/>
      <c r="Y296"/>
      <c r="Z296"/>
      <c r="AA296"/>
      <c r="AB296"/>
      <c r="AC296"/>
    </row>
  </sheetData>
  <mergeCells count="16">
    <mergeCell ref="A1:T1"/>
    <mergeCell ref="C5:P5"/>
    <mergeCell ref="A6:A7"/>
    <mergeCell ref="C6:C7"/>
    <mergeCell ref="D6:D7"/>
    <mergeCell ref="E6:E7"/>
    <mergeCell ref="G6:G7"/>
    <mergeCell ref="H6:J6"/>
    <mergeCell ref="N6:P6"/>
    <mergeCell ref="R6:T6"/>
    <mergeCell ref="B6:B7"/>
    <mergeCell ref="A2:T2"/>
    <mergeCell ref="C3:P3"/>
    <mergeCell ref="C4:P4"/>
    <mergeCell ref="Q6:Q7"/>
    <mergeCell ref="K6:M6"/>
  </mergeCells>
  <phoneticPr fontId="16" type="noConversion"/>
  <dataValidations count="1">
    <dataValidation type="list" allowBlank="1" showInputMessage="1" showErrorMessage="1" sqref="Q143:Q161 Q10:Q14 Q184:Q187 Q164:Q174 Q190:Q193 Q65:Q66 Q35:Q42 Q83:Q84 Q78:Q79 Q60:Q63 Q105:Q106 Q94:Q97 Q101:Q103 Q133:Q140 Q177:Q178 Q261:Q263 Q222:Q258 Q49:Q56 Q181 Q18:Q21 Q30:Q33 Q23:Q28 Q118:Q126 Q108:Q116 Q46:Q47 Q68:Q71 Q73 Q75:Q76 Q90:Q92 Q86:Q88 Q130:Q131 Q196:Q219">
      <formula1>"BDI 1,BDI 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workbookViewId="0">
      <selection activeCell="J75" sqref="J75"/>
    </sheetView>
  </sheetViews>
  <sheetFormatPr defaultRowHeight="15" x14ac:dyDescent="0.25"/>
  <cols>
    <col min="17" max="17" width="21.140625" customWidth="1"/>
  </cols>
  <sheetData>
    <row r="1" spans="1:9" x14ac:dyDescent="0.25">
      <c r="A1">
        <v>7.5</v>
      </c>
    </row>
    <row r="2" spans="1:9" x14ac:dyDescent="0.25">
      <c r="A2">
        <v>9</v>
      </c>
    </row>
    <row r="3" spans="1:9" x14ac:dyDescent="0.25">
      <c r="A3">
        <v>2.52</v>
      </c>
    </row>
    <row r="4" spans="1:9" x14ac:dyDescent="0.25">
      <c r="A4">
        <v>3.15</v>
      </c>
    </row>
    <row r="5" spans="1:9" x14ac:dyDescent="0.25">
      <c r="A5">
        <v>3.84</v>
      </c>
    </row>
    <row r="6" spans="1:9" x14ac:dyDescent="0.25">
      <c r="A6">
        <v>8.5500000000000007</v>
      </c>
    </row>
    <row r="7" spans="1:9" x14ac:dyDescent="0.25">
      <c r="A7">
        <f>SUM(A1:A6)</f>
        <v>34.56</v>
      </c>
      <c r="B7">
        <f>A7*0.15</f>
        <v>5.1840000000000002</v>
      </c>
    </row>
    <row r="13" spans="1:9" x14ac:dyDescent="0.25">
      <c r="D13">
        <v>5.65</v>
      </c>
    </row>
    <row r="14" spans="1:9" x14ac:dyDescent="0.25">
      <c r="D14">
        <v>5.65</v>
      </c>
      <c r="F14">
        <v>1.2</v>
      </c>
    </row>
    <row r="15" spans="1:9" x14ac:dyDescent="0.25">
      <c r="D15">
        <v>6.75</v>
      </c>
      <c r="F15">
        <v>1.2</v>
      </c>
      <c r="I15">
        <f>1.2*1.65+1.2*1.3+2.4*2*0.35/2</f>
        <v>4.38</v>
      </c>
    </row>
    <row r="16" spans="1:9" x14ac:dyDescent="0.25">
      <c r="D16">
        <v>6.75</v>
      </c>
      <c r="F16">
        <v>2.4</v>
      </c>
    </row>
    <row r="17" spans="2:23" x14ac:dyDescent="0.25">
      <c r="D17">
        <v>2.65</v>
      </c>
      <c r="F17">
        <v>2.4</v>
      </c>
    </row>
    <row r="18" spans="2:23" x14ac:dyDescent="0.25">
      <c r="D18">
        <v>1.35</v>
      </c>
      <c r="F18">
        <f>SUM(F14:F17)</f>
        <v>7.1999999999999993</v>
      </c>
    </row>
    <row r="19" spans="2:23" x14ac:dyDescent="0.25">
      <c r="D19">
        <v>2.1</v>
      </c>
    </row>
    <row r="20" spans="2:23" x14ac:dyDescent="0.25">
      <c r="D20">
        <f>SUM(D13:D19)</f>
        <v>30.900000000000002</v>
      </c>
    </row>
    <row r="25" spans="2:23" x14ac:dyDescent="0.25">
      <c r="R25" t="s">
        <v>135</v>
      </c>
    </row>
    <row r="26" spans="2:23" x14ac:dyDescent="0.25">
      <c r="B26">
        <v>1.26</v>
      </c>
      <c r="C26">
        <v>3</v>
      </c>
      <c r="D26">
        <f>C26*B26</f>
        <v>3.7800000000000002</v>
      </c>
      <c r="G26">
        <v>0.3</v>
      </c>
      <c r="H26">
        <v>2</v>
      </c>
      <c r="I26">
        <f>H26*G26</f>
        <v>0.6</v>
      </c>
      <c r="M26">
        <f>N26*O26*P26*Q26</f>
        <v>0.4200000000000001</v>
      </c>
      <c r="N26">
        <v>3</v>
      </c>
      <c r="O26">
        <v>0.2</v>
      </c>
      <c r="P26">
        <v>0.2</v>
      </c>
      <c r="Q26">
        <v>3.5</v>
      </c>
      <c r="R26">
        <f>(O26*Q26*2+P26*Q26*2)*N26</f>
        <v>8.4</v>
      </c>
      <c r="T26">
        <f>Q26*N26*4</f>
        <v>42</v>
      </c>
      <c r="W26">
        <f>N26*Q26</f>
        <v>10.5</v>
      </c>
    </row>
    <row r="27" spans="2:23" x14ac:dyDescent="0.25">
      <c r="B27">
        <v>3.18</v>
      </c>
      <c r="C27">
        <v>5</v>
      </c>
      <c r="D27">
        <f t="shared" ref="D27:D46" si="0">C27*B27</f>
        <v>15.9</v>
      </c>
      <c r="G27">
        <v>1.3</v>
      </c>
      <c r="H27">
        <v>6</v>
      </c>
      <c r="I27">
        <f t="shared" ref="I27:I56" si="1">H27*G27</f>
        <v>7.8000000000000007</v>
      </c>
      <c r="M27">
        <f t="shared" ref="M27:M29" si="2">N27*O27*P27*Q27</f>
        <v>0.42</v>
      </c>
      <c r="N27">
        <v>5</v>
      </c>
      <c r="O27">
        <v>0.2</v>
      </c>
      <c r="P27">
        <v>0.15</v>
      </c>
      <c r="Q27">
        <v>2.8</v>
      </c>
      <c r="R27">
        <f t="shared" ref="R27:R29" si="3">(O27*Q27*2+P27*Q27*2)*N27</f>
        <v>9.8000000000000007</v>
      </c>
      <c r="T27">
        <f t="shared" ref="T27:T29" si="4">Q27*N27*4</f>
        <v>56</v>
      </c>
      <c r="W27">
        <f t="shared" ref="W27:W29" si="5">N27*Q27</f>
        <v>14</v>
      </c>
    </row>
    <row r="28" spans="2:23" x14ac:dyDescent="0.25">
      <c r="B28">
        <v>2.25</v>
      </c>
      <c r="C28">
        <v>5</v>
      </c>
      <c r="D28">
        <f t="shared" si="0"/>
        <v>11.25</v>
      </c>
      <c r="G28">
        <v>1</v>
      </c>
      <c r="H28">
        <v>3</v>
      </c>
      <c r="I28">
        <f t="shared" si="1"/>
        <v>3</v>
      </c>
      <c r="M28">
        <f t="shared" si="2"/>
        <v>0.19349999999999998</v>
      </c>
      <c r="N28">
        <v>2</v>
      </c>
      <c r="O28">
        <v>0.15</v>
      </c>
      <c r="P28">
        <v>0.15</v>
      </c>
      <c r="Q28">
        <v>4.3</v>
      </c>
      <c r="R28">
        <f t="shared" si="3"/>
        <v>5.1599999999999993</v>
      </c>
      <c r="T28">
        <f t="shared" si="4"/>
        <v>34.4</v>
      </c>
      <c r="W28">
        <f t="shared" si="5"/>
        <v>8.6</v>
      </c>
    </row>
    <row r="29" spans="2:23" x14ac:dyDescent="0.25">
      <c r="B29">
        <v>1.33</v>
      </c>
      <c r="C29">
        <v>5</v>
      </c>
      <c r="D29">
        <f t="shared" si="0"/>
        <v>6.65</v>
      </c>
      <c r="G29">
        <v>1.3</v>
      </c>
      <c r="H29">
        <v>3</v>
      </c>
      <c r="I29">
        <f t="shared" si="1"/>
        <v>3.9000000000000004</v>
      </c>
      <c r="M29">
        <f t="shared" si="2"/>
        <v>0.17549999999999999</v>
      </c>
      <c r="N29">
        <v>2</v>
      </c>
      <c r="O29">
        <v>0.15</v>
      </c>
      <c r="P29">
        <v>0.15</v>
      </c>
      <c r="Q29">
        <v>3.9</v>
      </c>
      <c r="R29">
        <f t="shared" si="3"/>
        <v>4.68</v>
      </c>
      <c r="T29">
        <f t="shared" si="4"/>
        <v>31.2</v>
      </c>
      <c r="W29">
        <f t="shared" si="5"/>
        <v>7.8</v>
      </c>
    </row>
    <row r="30" spans="2:23" x14ac:dyDescent="0.25">
      <c r="B30">
        <v>1.24</v>
      </c>
      <c r="C30">
        <v>5</v>
      </c>
      <c r="D30">
        <f t="shared" si="0"/>
        <v>6.2</v>
      </c>
      <c r="G30">
        <v>1.8</v>
      </c>
      <c r="H30">
        <v>3</v>
      </c>
      <c r="I30">
        <f t="shared" si="1"/>
        <v>5.4</v>
      </c>
      <c r="M30">
        <f>SUM(M26:M29)</f>
        <v>1.2090000000000001</v>
      </c>
      <c r="R30">
        <f>SUM(R26:R29)</f>
        <v>28.040000000000003</v>
      </c>
      <c r="T30">
        <f>SUM(T26:T29)</f>
        <v>163.6</v>
      </c>
      <c r="U30">
        <f>T30*1.1</f>
        <v>179.96</v>
      </c>
      <c r="W30">
        <f>SUM(W26:W29)</f>
        <v>40.9</v>
      </c>
    </row>
    <row r="31" spans="2:23" x14ac:dyDescent="0.25">
      <c r="B31">
        <v>1.27</v>
      </c>
      <c r="C31">
        <v>3</v>
      </c>
      <c r="D31">
        <f t="shared" si="0"/>
        <v>3.81</v>
      </c>
      <c r="G31">
        <v>1</v>
      </c>
      <c r="H31">
        <v>3</v>
      </c>
      <c r="I31">
        <f t="shared" si="1"/>
        <v>3</v>
      </c>
      <c r="U31">
        <f>U30*0.617</f>
        <v>111.03532</v>
      </c>
    </row>
    <row r="32" spans="2:23" x14ac:dyDescent="0.25">
      <c r="B32">
        <v>1.48</v>
      </c>
      <c r="C32">
        <v>3</v>
      </c>
      <c r="D32">
        <f t="shared" si="0"/>
        <v>4.4399999999999995</v>
      </c>
      <c r="G32">
        <v>1.3</v>
      </c>
      <c r="H32">
        <v>3</v>
      </c>
      <c r="I32">
        <f t="shared" si="1"/>
        <v>3.9000000000000004</v>
      </c>
    </row>
    <row r="33" spans="2:20" x14ac:dyDescent="0.25">
      <c r="B33">
        <v>1.28</v>
      </c>
      <c r="C33">
        <v>2</v>
      </c>
      <c r="D33">
        <f t="shared" si="0"/>
        <v>2.56</v>
      </c>
      <c r="G33">
        <v>0.6</v>
      </c>
      <c r="H33">
        <v>3</v>
      </c>
      <c r="I33">
        <f t="shared" si="1"/>
        <v>1.7999999999999998</v>
      </c>
    </row>
    <row r="34" spans="2:20" x14ac:dyDescent="0.25">
      <c r="B34">
        <v>1</v>
      </c>
      <c r="C34">
        <v>6</v>
      </c>
      <c r="D34">
        <f t="shared" si="0"/>
        <v>6</v>
      </c>
      <c r="G34">
        <v>0.3</v>
      </c>
      <c r="H34">
        <v>5</v>
      </c>
      <c r="I34">
        <f t="shared" si="1"/>
        <v>1.5</v>
      </c>
      <c r="M34">
        <f>N34*O34*P34</f>
        <v>0.34600000000000009</v>
      </c>
      <c r="N34">
        <v>8.65</v>
      </c>
      <c r="O34">
        <v>0.2</v>
      </c>
      <c r="P34">
        <v>0.2</v>
      </c>
      <c r="Q34">
        <f>N34*O34+N34*P34*2</f>
        <v>5.19</v>
      </c>
    </row>
    <row r="35" spans="2:20" x14ac:dyDescent="0.25">
      <c r="B35">
        <v>1.97</v>
      </c>
      <c r="C35">
        <v>5</v>
      </c>
      <c r="D35">
        <f t="shared" si="0"/>
        <v>9.85</v>
      </c>
      <c r="G35">
        <v>2</v>
      </c>
      <c r="H35">
        <v>3</v>
      </c>
      <c r="I35">
        <f t="shared" si="1"/>
        <v>6</v>
      </c>
      <c r="M35">
        <f t="shared" ref="M35:M39" si="6">N35*O35*P35</f>
        <v>0.39900000000000002</v>
      </c>
      <c r="N35">
        <f>6.65*2</f>
        <v>13.3</v>
      </c>
      <c r="O35">
        <v>0.15</v>
      </c>
      <c r="P35">
        <v>0.2</v>
      </c>
      <c r="Q35">
        <f t="shared" ref="Q35:Q39" si="7">N35*O35+N35*P35*2</f>
        <v>7.3150000000000004</v>
      </c>
    </row>
    <row r="36" spans="2:20" x14ac:dyDescent="0.25">
      <c r="B36">
        <v>1.32</v>
      </c>
      <c r="C36">
        <v>3</v>
      </c>
      <c r="D36">
        <f t="shared" si="0"/>
        <v>3.96</v>
      </c>
      <c r="G36">
        <v>1.3</v>
      </c>
      <c r="H36">
        <v>5</v>
      </c>
      <c r="I36">
        <f t="shared" si="1"/>
        <v>6.5</v>
      </c>
      <c r="M36">
        <f t="shared" si="6"/>
        <v>0.49320000000000008</v>
      </c>
      <c r="N36">
        <f>5.48*3</f>
        <v>16.440000000000001</v>
      </c>
      <c r="O36">
        <v>0.15</v>
      </c>
      <c r="P36">
        <v>0.2</v>
      </c>
      <c r="Q36">
        <f t="shared" si="7"/>
        <v>9.0420000000000016</v>
      </c>
    </row>
    <row r="37" spans="2:20" x14ac:dyDescent="0.25">
      <c r="B37">
        <v>1.43</v>
      </c>
      <c r="C37">
        <v>6</v>
      </c>
      <c r="D37">
        <f t="shared" si="0"/>
        <v>8.58</v>
      </c>
      <c r="G37">
        <v>1.3</v>
      </c>
      <c r="H37">
        <v>5</v>
      </c>
      <c r="I37">
        <f t="shared" si="1"/>
        <v>6.5</v>
      </c>
      <c r="M37">
        <f t="shared" si="6"/>
        <v>3.3000000000000002E-2</v>
      </c>
      <c r="N37">
        <v>1.1000000000000001</v>
      </c>
      <c r="O37">
        <v>0.15</v>
      </c>
      <c r="P37">
        <v>0.2</v>
      </c>
      <c r="Q37">
        <f t="shared" si="7"/>
        <v>0.60500000000000009</v>
      </c>
    </row>
    <row r="38" spans="2:20" x14ac:dyDescent="0.25">
      <c r="B38">
        <v>1.17</v>
      </c>
      <c r="C38">
        <v>3</v>
      </c>
      <c r="D38">
        <f t="shared" si="0"/>
        <v>3.51</v>
      </c>
      <c r="G38">
        <v>1.3</v>
      </c>
      <c r="H38">
        <v>5</v>
      </c>
      <c r="I38">
        <f t="shared" si="1"/>
        <v>6.5</v>
      </c>
      <c r="M38">
        <f t="shared" si="6"/>
        <v>6.1499999999999992E-2</v>
      </c>
      <c r="N38">
        <v>2.0499999999999998</v>
      </c>
      <c r="O38">
        <v>0.15</v>
      </c>
      <c r="P38">
        <v>0.2</v>
      </c>
      <c r="Q38">
        <f t="shared" si="7"/>
        <v>1.1274999999999999</v>
      </c>
    </row>
    <row r="39" spans="2:20" x14ac:dyDescent="0.25">
      <c r="B39">
        <v>1.92</v>
      </c>
      <c r="C39">
        <v>5</v>
      </c>
      <c r="D39">
        <f t="shared" si="0"/>
        <v>9.6</v>
      </c>
      <c r="G39">
        <v>0.3</v>
      </c>
      <c r="H39">
        <v>0</v>
      </c>
      <c r="I39">
        <f t="shared" si="1"/>
        <v>0</v>
      </c>
      <c r="M39">
        <f t="shared" si="6"/>
        <v>0.19500000000000001</v>
      </c>
      <c r="N39">
        <f>1.2+1.2+2.05*2</f>
        <v>6.5</v>
      </c>
      <c r="O39">
        <v>0.15</v>
      </c>
      <c r="P39">
        <v>0.2</v>
      </c>
      <c r="Q39">
        <f t="shared" si="7"/>
        <v>3.5750000000000002</v>
      </c>
    </row>
    <row r="40" spans="2:20" x14ac:dyDescent="0.25">
      <c r="B40">
        <v>1.02</v>
      </c>
      <c r="C40">
        <v>3</v>
      </c>
      <c r="D40">
        <f t="shared" si="0"/>
        <v>3.06</v>
      </c>
      <c r="G40">
        <v>2.2999999999999998</v>
      </c>
      <c r="H40">
        <v>3</v>
      </c>
      <c r="I40">
        <f t="shared" si="1"/>
        <v>6.8999999999999995</v>
      </c>
      <c r="M40">
        <f>SUM(M34:M39)</f>
        <v>1.5277000000000001</v>
      </c>
      <c r="N40">
        <f>SUM(N34:N39)</f>
        <v>48.04</v>
      </c>
      <c r="Q40">
        <f>SUM(Q34:Q39)</f>
        <v>26.854500000000005</v>
      </c>
    </row>
    <row r="41" spans="2:20" x14ac:dyDescent="0.25">
      <c r="B41">
        <v>1.34</v>
      </c>
      <c r="C41">
        <v>5</v>
      </c>
      <c r="D41">
        <f t="shared" si="0"/>
        <v>6.7</v>
      </c>
      <c r="G41">
        <v>2.1</v>
      </c>
      <c r="H41">
        <v>3</v>
      </c>
      <c r="I41">
        <f t="shared" si="1"/>
        <v>6.3000000000000007</v>
      </c>
      <c r="N41">
        <f>N40*4</f>
        <v>192.16</v>
      </c>
    </row>
    <row r="42" spans="2:20" x14ac:dyDescent="0.25">
      <c r="B42">
        <v>1.01</v>
      </c>
      <c r="C42">
        <v>8</v>
      </c>
      <c r="D42">
        <f t="shared" si="0"/>
        <v>8.08</v>
      </c>
      <c r="G42">
        <v>1.3</v>
      </c>
      <c r="H42">
        <v>5</v>
      </c>
      <c r="I42">
        <f t="shared" si="1"/>
        <v>6.5</v>
      </c>
      <c r="N42">
        <f>N41*1.1*0.395</f>
        <v>83.493520000000004</v>
      </c>
    </row>
    <row r="43" spans="2:20" x14ac:dyDescent="0.25">
      <c r="B43">
        <v>1.1200000000000001</v>
      </c>
      <c r="C43">
        <v>2</v>
      </c>
      <c r="D43">
        <f t="shared" si="0"/>
        <v>2.2400000000000002</v>
      </c>
      <c r="G43">
        <v>1</v>
      </c>
      <c r="H43">
        <v>3</v>
      </c>
      <c r="I43">
        <f t="shared" si="1"/>
        <v>3</v>
      </c>
    </row>
    <row r="44" spans="2:20" x14ac:dyDescent="0.25">
      <c r="B44">
        <v>0.95</v>
      </c>
      <c r="C44">
        <v>5</v>
      </c>
      <c r="D44">
        <f t="shared" si="0"/>
        <v>4.75</v>
      </c>
      <c r="G44">
        <v>2.2400000000000002</v>
      </c>
      <c r="H44">
        <v>3</v>
      </c>
      <c r="I44">
        <f t="shared" si="1"/>
        <v>6.7200000000000006</v>
      </c>
    </row>
    <row r="45" spans="2:20" x14ac:dyDescent="0.25">
      <c r="B45">
        <v>0.83</v>
      </c>
      <c r="C45">
        <v>0</v>
      </c>
      <c r="D45">
        <f t="shared" si="0"/>
        <v>0</v>
      </c>
      <c r="G45">
        <v>2.2999999999999998</v>
      </c>
      <c r="H45">
        <v>3</v>
      </c>
      <c r="I45">
        <f t="shared" si="1"/>
        <v>6.8999999999999995</v>
      </c>
    </row>
    <row r="46" spans="2:20" x14ac:dyDescent="0.25">
      <c r="B46">
        <v>1.1499999999999999</v>
      </c>
      <c r="C46">
        <v>5</v>
      </c>
      <c r="D46">
        <f t="shared" si="0"/>
        <v>5.75</v>
      </c>
      <c r="G46">
        <v>2.2999999999999998</v>
      </c>
      <c r="H46">
        <v>3</v>
      </c>
      <c r="I46">
        <f t="shared" si="1"/>
        <v>6.8999999999999995</v>
      </c>
      <c r="Q46">
        <f>48.04/0.15</f>
        <v>320.26666666666665</v>
      </c>
    </row>
    <row r="47" spans="2:20" x14ac:dyDescent="0.25">
      <c r="B47">
        <f>SUM(B26:B46)</f>
        <v>29.52</v>
      </c>
      <c r="D47" s="66">
        <f>SUM(D26:D46)</f>
        <v>126.66999999999999</v>
      </c>
      <c r="G47">
        <v>1.3</v>
      </c>
      <c r="H47">
        <v>5</v>
      </c>
      <c r="I47">
        <f t="shared" si="1"/>
        <v>6.5</v>
      </c>
      <c r="Q47">
        <v>321</v>
      </c>
      <c r="T47">
        <f>321+273</f>
        <v>594</v>
      </c>
    </row>
    <row r="48" spans="2:20" x14ac:dyDescent="0.25">
      <c r="G48">
        <v>1</v>
      </c>
      <c r="H48">
        <v>3</v>
      </c>
      <c r="I48">
        <f t="shared" si="1"/>
        <v>3</v>
      </c>
      <c r="Q48">
        <f>40.9/0.15</f>
        <v>272.66666666666669</v>
      </c>
      <c r="T48">
        <f>T47*1.04</f>
        <v>617.76</v>
      </c>
    </row>
    <row r="49" spans="4:25" x14ac:dyDescent="0.25">
      <c r="G49">
        <v>2.2000000000000002</v>
      </c>
      <c r="H49">
        <v>3</v>
      </c>
      <c r="I49">
        <f t="shared" si="1"/>
        <v>6.6000000000000005</v>
      </c>
      <c r="Q49">
        <v>273</v>
      </c>
      <c r="T49">
        <f>T48*0.245*1.1</f>
        <v>166.48632000000001</v>
      </c>
    </row>
    <row r="50" spans="4:25" x14ac:dyDescent="0.25">
      <c r="G50">
        <v>0.9</v>
      </c>
      <c r="H50">
        <v>3</v>
      </c>
      <c r="I50">
        <f t="shared" si="1"/>
        <v>2.7</v>
      </c>
    </row>
    <row r="51" spans="4:25" x14ac:dyDescent="0.25">
      <c r="G51">
        <v>0.3</v>
      </c>
      <c r="H51">
        <v>6</v>
      </c>
      <c r="I51">
        <f t="shared" si="1"/>
        <v>1.7999999999999998</v>
      </c>
    </row>
    <row r="52" spans="4:25" x14ac:dyDescent="0.25">
      <c r="D52">
        <f>0.83*3</f>
        <v>2.4899999999999998</v>
      </c>
      <c r="G52">
        <v>2</v>
      </c>
      <c r="H52">
        <v>3</v>
      </c>
      <c r="I52">
        <f t="shared" si="1"/>
        <v>6</v>
      </c>
    </row>
    <row r="53" spans="4:25" x14ac:dyDescent="0.25">
      <c r="D53">
        <f>1.15*3</f>
        <v>3.4499999999999997</v>
      </c>
      <c r="G53">
        <v>1.3</v>
      </c>
      <c r="H53">
        <v>8</v>
      </c>
      <c r="I53">
        <f t="shared" si="1"/>
        <v>10.4</v>
      </c>
    </row>
    <row r="54" spans="4:25" x14ac:dyDescent="0.25">
      <c r="D54">
        <f>1.3*3</f>
        <v>3.9000000000000004</v>
      </c>
      <c r="G54">
        <v>1.3</v>
      </c>
      <c r="H54">
        <v>2</v>
      </c>
      <c r="I54">
        <f t="shared" si="1"/>
        <v>2.6</v>
      </c>
    </row>
    <row r="55" spans="4:25" x14ac:dyDescent="0.25">
      <c r="D55">
        <f>0.3*3</f>
        <v>0.89999999999999991</v>
      </c>
      <c r="G55">
        <v>2.2999999999999998</v>
      </c>
      <c r="H55">
        <v>3</v>
      </c>
      <c r="I55">
        <f t="shared" si="1"/>
        <v>6.8999999999999995</v>
      </c>
    </row>
    <row r="56" spans="4:25" x14ac:dyDescent="0.25">
      <c r="D56">
        <f>SUM(D52:D55)</f>
        <v>10.74</v>
      </c>
      <c r="G56">
        <v>3</v>
      </c>
      <c r="H56">
        <v>0</v>
      </c>
      <c r="I56">
        <f t="shared" si="1"/>
        <v>0</v>
      </c>
    </row>
    <row r="57" spans="4:25" x14ac:dyDescent="0.25">
      <c r="G57">
        <f>SUM(G26:G56)</f>
        <v>44.239999999999995</v>
      </c>
      <c r="I57">
        <f>SUM(I26:I56)</f>
        <v>146.12</v>
      </c>
    </row>
    <row r="58" spans="4:25" x14ac:dyDescent="0.25">
      <c r="I58">
        <f>I57+D47</f>
        <v>272.78999999999996</v>
      </c>
    </row>
    <row r="62" spans="4:25" ht="48" x14ac:dyDescent="0.25">
      <c r="Q62" s="6" t="s">
        <v>143</v>
      </c>
    </row>
    <row r="64" spans="4:25" x14ac:dyDescent="0.25">
      <c r="Q64">
        <v>3</v>
      </c>
      <c r="R64">
        <v>0.2</v>
      </c>
      <c r="S64">
        <v>0.2</v>
      </c>
      <c r="T64">
        <v>3.5</v>
      </c>
      <c r="U64">
        <f>R64*Q64*T64</f>
        <v>2.1000000000000005</v>
      </c>
      <c r="V64">
        <f>Q64*S64*T64</f>
        <v>2.1000000000000005</v>
      </c>
      <c r="W64">
        <f>V64+U64</f>
        <v>4.2000000000000011</v>
      </c>
      <c r="Y64">
        <f>Q64*R64*S64*T64</f>
        <v>0.4200000000000001</v>
      </c>
    </row>
    <row r="65" spans="17:25" x14ac:dyDescent="0.25">
      <c r="Q65">
        <v>5</v>
      </c>
      <c r="R65">
        <v>0.15</v>
      </c>
      <c r="S65">
        <v>0.25</v>
      </c>
      <c r="T65">
        <v>2.8</v>
      </c>
      <c r="U65">
        <f t="shared" ref="U65:U67" si="8">R65*Q65*T65</f>
        <v>2.0999999999999996</v>
      </c>
      <c r="V65">
        <f t="shared" ref="V65:V67" si="9">Q65*S65*T65</f>
        <v>3.5</v>
      </c>
      <c r="W65">
        <f t="shared" ref="W65:W67" si="10">V65+U65</f>
        <v>5.6</v>
      </c>
      <c r="Y65">
        <f t="shared" ref="Y65:Y67" si="11">Q65*R65*S65*T65</f>
        <v>0.52499999999999991</v>
      </c>
    </row>
    <row r="66" spans="17:25" x14ac:dyDescent="0.25">
      <c r="Q66">
        <v>2</v>
      </c>
      <c r="R66">
        <v>0.15</v>
      </c>
      <c r="S66">
        <v>0.25</v>
      </c>
      <c r="T66">
        <v>4.3</v>
      </c>
      <c r="U66">
        <f t="shared" si="8"/>
        <v>1.2899999999999998</v>
      </c>
      <c r="V66">
        <f t="shared" si="9"/>
        <v>2.15</v>
      </c>
      <c r="W66">
        <f t="shared" si="10"/>
        <v>3.4399999999999995</v>
      </c>
      <c r="Y66">
        <f t="shared" si="11"/>
        <v>0.32249999999999995</v>
      </c>
    </row>
    <row r="67" spans="17:25" x14ac:dyDescent="0.25">
      <c r="Q67">
        <v>2</v>
      </c>
      <c r="R67">
        <v>0.15</v>
      </c>
      <c r="S67">
        <v>0.25</v>
      </c>
      <c r="T67">
        <v>3.9</v>
      </c>
      <c r="U67">
        <f t="shared" si="8"/>
        <v>1.17</v>
      </c>
      <c r="V67">
        <f t="shared" si="9"/>
        <v>1.95</v>
      </c>
      <c r="W67">
        <f t="shared" si="10"/>
        <v>3.12</v>
      </c>
      <c r="Y67">
        <f t="shared" si="11"/>
        <v>0.29249999999999998</v>
      </c>
    </row>
    <row r="68" spans="17:25" x14ac:dyDescent="0.25">
      <c r="W68">
        <f>SUM(W64:W67)</f>
        <v>16.36</v>
      </c>
      <c r="Y68">
        <f>SUM(Y64:Y67)</f>
        <v>1.56</v>
      </c>
    </row>
    <row r="69" spans="17:25" x14ac:dyDescent="0.25">
      <c r="W69">
        <f>W68*2</f>
        <v>32.72</v>
      </c>
    </row>
    <row r="71" spans="17:25" x14ac:dyDescent="0.25">
      <c r="Q71" t="s">
        <v>144</v>
      </c>
      <c r="V71" t="s">
        <v>135</v>
      </c>
    </row>
    <row r="72" spans="17:25" x14ac:dyDescent="0.25">
      <c r="Q72">
        <v>0.2</v>
      </c>
      <c r="R72">
        <v>0.2</v>
      </c>
      <c r="S72">
        <v>3</v>
      </c>
      <c r="T72">
        <v>4</v>
      </c>
      <c r="V72">
        <f>Q72*S72*T72</f>
        <v>2.4000000000000004</v>
      </c>
      <c r="W72">
        <f>R72*S72*T72</f>
        <v>2.4000000000000004</v>
      </c>
      <c r="X72">
        <f>W72+V72</f>
        <v>4.8000000000000007</v>
      </c>
    </row>
    <row r="73" spans="17:25" x14ac:dyDescent="0.25">
      <c r="Q73">
        <v>0.15</v>
      </c>
      <c r="R73">
        <v>0.25</v>
      </c>
      <c r="S73">
        <v>3</v>
      </c>
      <c r="T73">
        <v>9</v>
      </c>
      <c r="V73">
        <f t="shared" ref="V73:V74" si="12">Q73*S73*T73</f>
        <v>4.05</v>
      </c>
      <c r="W73">
        <f t="shared" ref="W73:W74" si="13">R73*S73*T73</f>
        <v>6.75</v>
      </c>
      <c r="X73">
        <f t="shared" ref="X73:X74" si="14">W73+V73</f>
        <v>10.8</v>
      </c>
    </row>
    <row r="74" spans="17:25" x14ac:dyDescent="0.25">
      <c r="Q74">
        <v>0.15</v>
      </c>
      <c r="R74">
        <v>0.25</v>
      </c>
      <c r="S74">
        <v>1.7</v>
      </c>
      <c r="T74">
        <v>4</v>
      </c>
      <c r="V74">
        <f t="shared" si="12"/>
        <v>1.02</v>
      </c>
      <c r="W74">
        <f t="shared" si="13"/>
        <v>1.7</v>
      </c>
      <c r="X74">
        <f t="shared" si="14"/>
        <v>2.7199999999999998</v>
      </c>
    </row>
    <row r="75" spans="17:25" x14ac:dyDescent="0.25">
      <c r="X75">
        <f>SUM(X72:X74)</f>
        <v>18.32</v>
      </c>
      <c r="Y75">
        <f>X75*2</f>
        <v>36.64</v>
      </c>
    </row>
    <row r="78" spans="17:25" x14ac:dyDescent="0.25">
      <c r="Q78" t="s">
        <v>145</v>
      </c>
    </row>
    <row r="79" spans="17:25" x14ac:dyDescent="0.25">
      <c r="Q79">
        <v>0.2</v>
      </c>
      <c r="R79">
        <v>0.3</v>
      </c>
      <c r="S79">
        <v>5.85</v>
      </c>
      <c r="T79">
        <v>2</v>
      </c>
      <c r="V79">
        <f t="shared" ref="V79:V87" si="15">Q79*S79*T79</f>
        <v>2.34</v>
      </c>
      <c r="W79">
        <f t="shared" ref="W79:W87" si="16">R79*S79*T79</f>
        <v>3.51</v>
      </c>
      <c r="X79">
        <f>W79</f>
        <v>3.51</v>
      </c>
      <c r="Y79">
        <f>X79+W79+V79</f>
        <v>9.36</v>
      </c>
    </row>
    <row r="80" spans="17:25" x14ac:dyDescent="0.25">
      <c r="Q80">
        <v>0.15</v>
      </c>
      <c r="R80">
        <v>0.3</v>
      </c>
      <c r="S80">
        <v>2.85</v>
      </c>
      <c r="T80">
        <v>1</v>
      </c>
      <c r="V80">
        <f t="shared" si="15"/>
        <v>0.42749999999999999</v>
      </c>
      <c r="W80">
        <f t="shared" si="16"/>
        <v>0.85499999999999998</v>
      </c>
      <c r="X80">
        <f t="shared" ref="X80:X87" si="17">W80</f>
        <v>0.85499999999999998</v>
      </c>
      <c r="Y80">
        <f t="shared" ref="Y80:Y87" si="18">X80+W80+V80</f>
        <v>2.1375000000000002</v>
      </c>
    </row>
    <row r="81" spans="17:25" x14ac:dyDescent="0.25">
      <c r="Q81">
        <v>0.15</v>
      </c>
      <c r="R81">
        <v>0.3</v>
      </c>
      <c r="S81">
        <v>5.85</v>
      </c>
      <c r="T81">
        <v>1</v>
      </c>
      <c r="V81">
        <f t="shared" si="15"/>
        <v>0.87749999999999995</v>
      </c>
      <c r="W81">
        <f t="shared" si="16"/>
        <v>1.7549999999999999</v>
      </c>
      <c r="X81">
        <f t="shared" si="17"/>
        <v>1.7549999999999999</v>
      </c>
      <c r="Y81">
        <f t="shared" si="18"/>
        <v>4.3874999999999993</v>
      </c>
    </row>
    <row r="82" spans="17:25" x14ac:dyDescent="0.25">
      <c r="Q82">
        <v>0.2</v>
      </c>
      <c r="R82">
        <v>0.3</v>
      </c>
      <c r="S82">
        <v>8.65</v>
      </c>
      <c r="T82">
        <v>1</v>
      </c>
      <c r="V82">
        <f t="shared" si="15"/>
        <v>1.7300000000000002</v>
      </c>
      <c r="W82">
        <f t="shared" si="16"/>
        <v>2.5950000000000002</v>
      </c>
      <c r="X82">
        <f t="shared" si="17"/>
        <v>2.5950000000000002</v>
      </c>
      <c r="Y82">
        <f t="shared" si="18"/>
        <v>6.9200000000000008</v>
      </c>
    </row>
    <row r="83" spans="17:25" x14ac:dyDescent="0.25">
      <c r="Q83">
        <v>0.15</v>
      </c>
      <c r="R83">
        <v>0.3</v>
      </c>
      <c r="S83">
        <v>7.05</v>
      </c>
      <c r="T83">
        <v>1</v>
      </c>
      <c r="V83">
        <f t="shared" si="15"/>
        <v>1.0574999999999999</v>
      </c>
      <c r="W83">
        <f t="shared" si="16"/>
        <v>2.1149999999999998</v>
      </c>
      <c r="X83">
        <f t="shared" si="17"/>
        <v>2.1149999999999998</v>
      </c>
      <c r="Y83">
        <f t="shared" si="18"/>
        <v>5.2874999999999996</v>
      </c>
    </row>
    <row r="84" spans="17:25" x14ac:dyDescent="0.25">
      <c r="Q84">
        <v>0.2</v>
      </c>
      <c r="R84">
        <v>0.3</v>
      </c>
      <c r="S84">
        <v>7.05</v>
      </c>
      <c r="T84">
        <v>1</v>
      </c>
      <c r="V84">
        <f t="shared" si="15"/>
        <v>1.4100000000000001</v>
      </c>
      <c r="W84">
        <f t="shared" si="16"/>
        <v>2.1149999999999998</v>
      </c>
      <c r="X84">
        <f t="shared" si="17"/>
        <v>2.1149999999999998</v>
      </c>
      <c r="Y84">
        <f t="shared" si="18"/>
        <v>5.64</v>
      </c>
    </row>
    <row r="85" spans="17:25" x14ac:dyDescent="0.25">
      <c r="Q85">
        <v>0.15</v>
      </c>
      <c r="R85">
        <v>0.3</v>
      </c>
      <c r="S85">
        <v>2.85</v>
      </c>
      <c r="T85">
        <v>1</v>
      </c>
      <c r="V85">
        <f t="shared" si="15"/>
        <v>0.42749999999999999</v>
      </c>
      <c r="W85">
        <f t="shared" si="16"/>
        <v>0.85499999999999998</v>
      </c>
      <c r="X85">
        <f t="shared" si="17"/>
        <v>0.85499999999999998</v>
      </c>
      <c r="Y85">
        <f t="shared" si="18"/>
        <v>2.1375000000000002</v>
      </c>
    </row>
    <row r="86" spans="17:25" x14ac:dyDescent="0.25">
      <c r="Q86">
        <v>0.15</v>
      </c>
      <c r="R86">
        <v>0.3</v>
      </c>
      <c r="S86">
        <v>1.5</v>
      </c>
      <c r="T86">
        <v>2</v>
      </c>
      <c r="V86">
        <f t="shared" si="15"/>
        <v>0.44999999999999996</v>
      </c>
      <c r="W86">
        <f t="shared" si="16"/>
        <v>0.89999999999999991</v>
      </c>
      <c r="X86">
        <f t="shared" si="17"/>
        <v>0.89999999999999991</v>
      </c>
      <c r="Y86">
        <f t="shared" si="18"/>
        <v>2.25</v>
      </c>
    </row>
    <row r="87" spans="17:25" x14ac:dyDescent="0.25">
      <c r="Q87">
        <v>0.15</v>
      </c>
      <c r="R87">
        <v>0.3</v>
      </c>
      <c r="S87">
        <v>2.4</v>
      </c>
      <c r="T87">
        <v>2</v>
      </c>
      <c r="V87">
        <f t="shared" si="15"/>
        <v>0.72</v>
      </c>
      <c r="W87">
        <f t="shared" si="16"/>
        <v>1.44</v>
      </c>
      <c r="X87">
        <f t="shared" si="17"/>
        <v>1.44</v>
      </c>
      <c r="Y87">
        <f t="shared" si="18"/>
        <v>3.5999999999999996</v>
      </c>
    </row>
    <row r="88" spans="17:25" x14ac:dyDescent="0.25">
      <c r="Y88">
        <f>SUM(Y79:Y87)</f>
        <v>41.720000000000006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1. Orçamentos</vt:lpstr>
      <vt:lpstr>Planilha1</vt:lpstr>
      <vt:lpstr>'1. Orçamentos'!Area_de_impressao</vt:lpstr>
      <vt:lpstr>'1. Orçamentos'!Titulos_de_impressao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Larissa Secchi da Campo</cp:lastModifiedBy>
  <cp:lastPrinted>2025-10-23T13:42:47Z</cp:lastPrinted>
  <dcterms:created xsi:type="dcterms:W3CDTF">2021-11-24T19:40:54Z</dcterms:created>
  <dcterms:modified xsi:type="dcterms:W3CDTF">2025-10-23T14:06:25Z</dcterms:modified>
</cp:coreProperties>
</file>